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ntctransport.sharepoint.com/Organisationspyramid/DIGITALISERING OCH HÅLLBARHET/Räknare lastens påverkan på utsläpp/"/>
    </mc:Choice>
  </mc:AlternateContent>
  <xr:revisionPtr revIDLastSave="707" documentId="13_ncr:1_{439F3467-08BB-4334-A3AC-69B6A53BB123}" xr6:coauthVersionLast="47" xr6:coauthVersionMax="47" xr10:uidLastSave="{C1C7F767-2512-4704-83CD-A4E8B839ED01}"/>
  <bookViews>
    <workbookView xWindow="57480" yWindow="-120" windowWidth="51840" windowHeight="21120" activeTab="5" xr2:uid="{00000000-000D-0000-FFFF-FFFF00000000}"/>
  </bookViews>
  <sheets>
    <sheet name="Infoblad" sheetId="10" r:id="rId1"/>
    <sheet name="1. jfr godsstorlekar och b&amp;s" sheetId="4" r:id="rId2"/>
    <sheet name="2. jfr godsstorlekar &amp; trailers" sheetId="3" r:id="rId3"/>
    <sheet name="3. jfr av trailer och b&amp;s" sheetId="6" r:id="rId4"/>
    <sheet name="4. jfr av försändelsestorlekar" sheetId="9" r:id="rId5"/>
    <sheet name="5. jfr av lastvikter"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9" l="1"/>
  <c r="D33" i="9" s="1"/>
  <c r="H67" i="9"/>
  <c r="H71" i="9" s="1"/>
  <c r="H53" i="9"/>
  <c r="H54" i="9"/>
  <c r="H52" i="9"/>
  <c r="D67" i="9"/>
  <c r="D68" i="9" s="1"/>
  <c r="G55" i="9"/>
  <c r="H70" i="9" s="1"/>
  <c r="H32" i="9"/>
  <c r="H36" i="9" s="1"/>
  <c r="H18" i="9"/>
  <c r="H19" i="9"/>
  <c r="H17" i="9"/>
  <c r="G20" i="9"/>
  <c r="C55" i="9"/>
  <c r="C20" i="9"/>
  <c r="D54" i="9"/>
  <c r="D19" i="9"/>
  <c r="D53" i="9"/>
  <c r="D18" i="9"/>
  <c r="D52" i="9"/>
  <c r="D17" i="9"/>
  <c r="D8" i="9"/>
  <c r="D55" i="9" l="1"/>
  <c r="D70" i="9"/>
  <c r="H69" i="9"/>
  <c r="H55" i="9"/>
  <c r="D69" i="9"/>
  <c r="H34" i="9"/>
  <c r="H35" i="9"/>
  <c r="D34" i="9"/>
  <c r="D35" i="9"/>
  <c r="H33" i="9"/>
  <c r="H68" i="9"/>
  <c r="H20" i="9"/>
  <c r="D20" i="9"/>
  <c r="H54" i="8"/>
  <c r="H53" i="8"/>
  <c r="H52" i="8"/>
  <c r="H50" i="8"/>
  <c r="H51" i="8" s="1"/>
  <c r="H55" i="8" s="1"/>
  <c r="D54" i="8"/>
  <c r="D53" i="8"/>
  <c r="D52" i="8"/>
  <c r="D50" i="8"/>
  <c r="D51" i="8" s="1"/>
  <c r="D55" i="8" s="1"/>
  <c r="H25" i="8"/>
  <c r="H24" i="8"/>
  <c r="H23" i="8"/>
  <c r="H22" i="8"/>
  <c r="H26" i="8" s="1"/>
  <c r="H21" i="8"/>
  <c r="D21" i="8"/>
  <c r="D25" i="8"/>
  <c r="D23" i="8"/>
  <c r="D24" i="8"/>
  <c r="D22" i="8"/>
  <c r="D26" i="8" s="1"/>
  <c r="G20" i="6"/>
  <c r="C20" i="6"/>
  <c r="H19" i="6"/>
  <c r="D19" i="6"/>
  <c r="H17" i="6"/>
  <c r="D18" i="6"/>
  <c r="H18" i="6"/>
  <c r="D17" i="6"/>
  <c r="D8" i="6"/>
  <c r="G19" i="4"/>
  <c r="C19" i="4"/>
  <c r="H18" i="4"/>
  <c r="D18" i="4"/>
  <c r="H17" i="4"/>
  <c r="D17" i="4"/>
  <c r="H16" i="4"/>
  <c r="D16" i="4"/>
  <c r="G8" i="4"/>
  <c r="D8" i="4"/>
  <c r="G9" i="4" l="1"/>
  <c r="H37" i="9"/>
  <c r="F44" i="9"/>
  <c r="F80" i="9"/>
  <c r="H72" i="9"/>
  <c r="D71" i="9"/>
  <c r="D36" i="9"/>
  <c r="D37" i="9"/>
  <c r="H56" i="8"/>
  <c r="H27" i="8"/>
  <c r="D20" i="6"/>
  <c r="D34" i="6" s="1"/>
  <c r="H20" i="6"/>
  <c r="D35" i="6"/>
  <c r="D19" i="4"/>
  <c r="D32" i="4" s="1"/>
  <c r="D33" i="4" s="1"/>
  <c r="D37" i="4" s="1"/>
  <c r="H19" i="4"/>
  <c r="D32" i="6" l="1"/>
  <c r="D36" i="6" s="1"/>
  <c r="D38" i="9"/>
  <c r="F81" i="9"/>
  <c r="H38" i="9"/>
  <c r="F45" i="9"/>
  <c r="H73" i="9"/>
  <c r="D35" i="4"/>
  <c r="D34" i="4"/>
  <c r="D72" i="9"/>
  <c r="H34" i="6"/>
  <c r="H32" i="6"/>
  <c r="H33" i="6" s="1"/>
  <c r="H37" i="6" s="1"/>
  <c r="H34" i="4"/>
  <c r="H35" i="4"/>
  <c r="H32" i="4"/>
  <c r="H33" i="4" s="1"/>
  <c r="H37" i="4" s="1"/>
  <c r="H35" i="6"/>
  <c r="D33" i="6"/>
  <c r="D37" i="6" s="1"/>
  <c r="D36" i="4"/>
  <c r="D38" i="4" s="1"/>
  <c r="F41" i="9" l="1"/>
  <c r="D73" i="9"/>
  <c r="F77" i="9" s="1"/>
  <c r="D38" i="6"/>
  <c r="F44" i="6"/>
  <c r="F45" i="6" s="1"/>
  <c r="D56" i="8"/>
  <c r="F59" i="8" s="1"/>
  <c r="D27" i="8"/>
  <c r="F30" i="8" s="1"/>
  <c r="F44" i="4"/>
  <c r="F45" i="4" s="1"/>
  <c r="H36" i="4"/>
  <c r="H38" i="4" s="1"/>
  <c r="F41" i="4" s="1"/>
  <c r="H36" i="6"/>
  <c r="H38" i="6" s="1"/>
  <c r="F41" i="6" l="1"/>
  <c r="G19" i="3"/>
  <c r="H18" i="3"/>
  <c r="H17" i="3"/>
  <c r="H16" i="3"/>
  <c r="G8" i="3"/>
  <c r="C19" i="3"/>
  <c r="D18" i="3"/>
  <c r="D17" i="3"/>
  <c r="D16" i="3"/>
  <c r="D8" i="3"/>
  <c r="G9" i="3" s="1"/>
  <c r="H19" i="3" l="1"/>
  <c r="H35" i="3" s="1"/>
  <c r="D19" i="3"/>
  <c r="D35" i="3" s="1"/>
  <c r="D32" i="3" l="1"/>
  <c r="D36" i="3" s="1"/>
  <c r="D34" i="3"/>
  <c r="H32" i="3"/>
  <c r="H36" i="3" s="1"/>
  <c r="H34" i="3"/>
  <c r="D33" i="3"/>
  <c r="D37" i="3" s="1"/>
  <c r="H33" i="3" l="1"/>
  <c r="D38" i="3"/>
  <c r="H37" i="3" l="1"/>
  <c r="F45" i="3"/>
  <c r="F46" i="3" l="1"/>
  <c r="H38" i="3"/>
  <c r="F42" i="3" s="1"/>
</calcChain>
</file>

<file path=xl/sharedStrings.xml><?xml version="1.0" encoding="utf-8"?>
<sst xmlns="http://schemas.openxmlformats.org/spreadsheetml/2006/main" count="274" uniqueCount="54">
  <si>
    <t>Jämför hur du kan sänka utsläppen genom att justera godsstorlekarna och utnyttja ett större lastutrymme</t>
  </si>
  <si>
    <t>Godsdimensioner (Utgångsläge)</t>
  </si>
  <si>
    <t>Godsdimensioner (Förändrade)</t>
  </si>
  <si>
    <t>Utsläppsfaktorer WTW</t>
  </si>
  <si>
    <t>Höjd (m)</t>
  </si>
  <si>
    <t>Diesel</t>
  </si>
  <si>
    <t>Bredd (m)</t>
  </si>
  <si>
    <t>HVO 100</t>
  </si>
  <si>
    <t>Längd (m)</t>
  </si>
  <si>
    <t>Volym</t>
  </si>
  <si>
    <t>Vikt (kg)</t>
  </si>
  <si>
    <t>Körsträcka (km)</t>
  </si>
  <si>
    <t>Allmänt Bil och Släp (38 ton)</t>
  </si>
  <si>
    <t>NTC Bil och Släp (42 ton)</t>
  </si>
  <si>
    <t>Dimensioner</t>
  </si>
  <si>
    <t>Antal kollin som ryms</t>
  </si>
  <si>
    <t>Lastens Vikt (ton)</t>
  </si>
  <si>
    <t>Förbrukning l/100km</t>
  </si>
  <si>
    <t>fyllnadsgrad av volym</t>
  </si>
  <si>
    <t>Fyllnadsgrad visualiserat</t>
  </si>
  <si>
    <t>tonkm</t>
  </si>
  <si>
    <t>Lastens påverkan på utsläppen</t>
  </si>
  <si>
    <t>Procentuell förändring i utsläpp per tonkm</t>
  </si>
  <si>
    <t>Diesel --&gt; HVO100</t>
  </si>
  <si>
    <t>Utsläpp per last med HVO 100</t>
  </si>
  <si>
    <t>Potentiell utsläppsminskning med HVO 100</t>
  </si>
  <si>
    <t>Allmän Trailer (30 ton)</t>
  </si>
  <si>
    <t>NTC Trailer (32 ton)</t>
  </si>
  <si>
    <t>Jämför utsläppen med ditt gods beroende på om det körs med trailer eller bil och släp vid maximal lastning</t>
  </si>
  <si>
    <t>Godsdimensioner</t>
  </si>
  <si>
    <t>Utsläppsfaktor WTW</t>
  </si>
  <si>
    <t>HVO100</t>
  </si>
  <si>
    <t>Trailer (32 ton)</t>
  </si>
  <si>
    <t>Bil och Släp (42 ton)</t>
  </si>
  <si>
    <t>Förbrukning</t>
  </si>
  <si>
    <t>Trailer vs Bil och släp</t>
  </si>
  <si>
    <t>Jämför utsläppen beroende på hur många kollin du sänder</t>
  </si>
  <si>
    <t>Fraktinfo</t>
  </si>
  <si>
    <t>Antal lastade kollin (Utgångsläge)</t>
  </si>
  <si>
    <t>Antal lastade kollin (Förändring)</t>
  </si>
  <si>
    <t>Jämför hur olika lastvikter påverkar utsläppen</t>
  </si>
  <si>
    <t>OBS! Utgångsvikten sätts på Frakt 1</t>
  </si>
  <si>
    <t>ton</t>
  </si>
  <si>
    <t>Km</t>
  </si>
  <si>
    <t>Frakt 1</t>
  </si>
  <si>
    <t>Frakt 2</t>
  </si>
  <si>
    <t>Frakt 1 Trailer (32 ton)</t>
  </si>
  <si>
    <t>Frakt 2 Trailer (32 ton)</t>
  </si>
  <si>
    <t>fyllnadsgrad av vikt</t>
  </si>
  <si>
    <t>Utsläppsförändring per tonkm</t>
  </si>
  <si>
    <t>Frakt 1 Bil och Släp (42 ton)</t>
  </si>
  <si>
    <t>KgCO2e/tkm</t>
  </si>
  <si>
    <t>tkm</t>
  </si>
  <si>
    <t>Utsläpp i KgCO2e per 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</si>
</sst>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
  </numFmts>
  <fonts count="5"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CC00"/>
        <bgColor indexed="64"/>
      </patternFill>
    </fill>
    <fill>
      <patternFill patternType="solid">
        <fgColor theme="4"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75">
    <xf numFmtId="0" fontId="0" fillId="0" borderId="0" xfId="0"/>
    <xf numFmtId="164" fontId="0" fillId="0" borderId="0" xfId="0" applyNumberFormat="1"/>
    <xf numFmtId="10" fontId="0" fillId="0" borderId="0" xfId="0" applyNumberFormat="1"/>
    <xf numFmtId="0" fontId="0" fillId="0" borderId="0" xfId="0" applyAlignment="1">
      <alignment horizontal="right"/>
    </xf>
    <xf numFmtId="0" fontId="1" fillId="0" borderId="0" xfId="0" applyFont="1"/>
    <xf numFmtId="0" fontId="0" fillId="0" borderId="4" xfId="0" applyBorder="1" applyAlignment="1">
      <alignment horizontal="right"/>
    </xf>
    <xf numFmtId="0" fontId="0" fillId="0" borderId="5" xfId="0" applyBorder="1"/>
    <xf numFmtId="0" fontId="0" fillId="0" borderId="4" xfId="0" applyBorder="1"/>
    <xf numFmtId="10" fontId="0" fillId="0" borderId="5" xfId="0" applyNumberFormat="1" applyBorder="1"/>
    <xf numFmtId="0" fontId="0" fillId="0" borderId="6" xfId="0" applyBorder="1"/>
    <xf numFmtId="0" fontId="0" fillId="0" borderId="7" xfId="0" applyBorder="1" applyAlignment="1">
      <alignment horizontal="right"/>
    </xf>
    <xf numFmtId="0" fontId="0" fillId="0" borderId="9" xfId="0" applyBorder="1"/>
    <xf numFmtId="0" fontId="0" fillId="0" borderId="10" xfId="0" applyBorder="1" applyAlignment="1">
      <alignment horizontal="right"/>
    </xf>
    <xf numFmtId="0" fontId="0" fillId="0" borderId="11" xfId="0" applyBorder="1"/>
    <xf numFmtId="0" fontId="0" fillId="0" borderId="3" xfId="0" applyBorder="1"/>
    <xf numFmtId="0" fontId="0" fillId="0" borderId="6" xfId="0" applyBorder="1" applyAlignment="1">
      <alignment horizontal="right"/>
    </xf>
    <xf numFmtId="0" fontId="0" fillId="0" borderId="7" xfId="0" applyBorder="1"/>
    <xf numFmtId="0" fontId="0" fillId="0" borderId="8" xfId="0" applyBorder="1"/>
    <xf numFmtId="0" fontId="0" fillId="0" borderId="10" xfId="0" applyBorder="1"/>
    <xf numFmtId="0" fontId="0" fillId="0" borderId="2" xfId="0" applyBorder="1"/>
    <xf numFmtId="0" fontId="0" fillId="0" borderId="11" xfId="0" applyBorder="1" applyProtection="1">
      <protection locked="0"/>
    </xf>
    <xf numFmtId="0" fontId="0" fillId="0" borderId="14" xfId="0" applyBorder="1"/>
    <xf numFmtId="0" fontId="0" fillId="0" borderId="15" xfId="0" applyBorder="1"/>
    <xf numFmtId="0" fontId="0" fillId="0" borderId="1" xfId="0" applyBorder="1"/>
    <xf numFmtId="1" fontId="0" fillId="0" borderId="5" xfId="0" applyNumberFormat="1" applyBorder="1"/>
    <xf numFmtId="164" fontId="0" fillId="0" borderId="17" xfId="0" applyNumberFormat="1" applyBorder="1"/>
    <xf numFmtId="0" fontId="0" fillId="0" borderId="18" xfId="0" applyBorder="1"/>
    <xf numFmtId="2" fontId="0" fillId="0" borderId="11" xfId="0" applyNumberFormat="1" applyBorder="1"/>
    <xf numFmtId="164" fontId="0" fillId="0" borderId="11" xfId="0" applyNumberFormat="1" applyBorder="1"/>
    <xf numFmtId="164" fontId="0" fillId="0" borderId="5" xfId="0" applyNumberFormat="1" applyBorder="1"/>
    <xf numFmtId="10" fontId="0" fillId="2" borderId="9" xfId="0" applyNumberFormat="1" applyFill="1" applyBorder="1"/>
    <xf numFmtId="167" fontId="0" fillId="0" borderId="5" xfId="0" applyNumberFormat="1" applyBorder="1"/>
    <xf numFmtId="0" fontId="1" fillId="0" borderId="9" xfId="0" applyFont="1" applyBorder="1"/>
    <xf numFmtId="167" fontId="0" fillId="2" borderId="9" xfId="0" applyNumberFormat="1" applyFill="1" applyBorder="1"/>
    <xf numFmtId="0" fontId="0" fillId="4" borderId="11" xfId="0" applyFill="1" applyBorder="1" applyProtection="1">
      <protection locked="0"/>
    </xf>
    <xf numFmtId="0" fontId="0" fillId="4" borderId="9" xfId="0" applyFill="1" applyBorder="1" applyProtection="1">
      <protection locked="0"/>
    </xf>
    <xf numFmtId="167" fontId="1" fillId="2" borderId="9" xfId="0" applyNumberFormat="1" applyFont="1" applyFill="1" applyBorder="1"/>
    <xf numFmtId="0" fontId="2" fillId="0" borderId="0" xfId="0" applyFont="1" applyAlignment="1">
      <alignment horizontal="center"/>
    </xf>
    <xf numFmtId="0" fontId="0" fillId="4" borderId="15" xfId="0" applyFill="1" applyBorder="1" applyProtection="1">
      <protection locked="0"/>
    </xf>
    <xf numFmtId="0" fontId="1" fillId="0" borderId="7" xfId="0" applyFont="1" applyBorder="1" applyAlignment="1">
      <alignment horizontal="right"/>
    </xf>
    <xf numFmtId="165" fontId="1" fillId="0" borderId="8" xfId="0" applyNumberFormat="1" applyFont="1" applyBorder="1"/>
    <xf numFmtId="166" fontId="1" fillId="0" borderId="8" xfId="0" applyNumberFormat="1" applyFont="1" applyBorder="1"/>
    <xf numFmtId="0" fontId="0" fillId="0" borderId="16" xfId="0" applyBorder="1" applyAlignment="1">
      <alignment horizontal="left"/>
    </xf>
    <xf numFmtId="0" fontId="0" fillId="4" borderId="29" xfId="0" applyFill="1" applyBorder="1" applyProtection="1">
      <protection locked="0"/>
    </xf>
    <xf numFmtId="0" fontId="1" fillId="0" borderId="0" xfId="0" applyFont="1" applyAlignment="1">
      <alignment horizontal="center"/>
    </xf>
    <xf numFmtId="0" fontId="0" fillId="0" borderId="9" xfId="0" applyBorder="1" applyAlignment="1">
      <alignment horizontal="center"/>
    </xf>
    <xf numFmtId="0" fontId="1" fillId="3" borderId="27" xfId="0" applyFont="1" applyFill="1" applyBorder="1" applyAlignment="1">
      <alignment horizontal="center"/>
    </xf>
    <xf numFmtId="0" fontId="1" fillId="3" borderId="28" xfId="0" applyFont="1" applyFill="1" applyBorder="1" applyAlignment="1">
      <alignment horizontal="center"/>
    </xf>
    <xf numFmtId="0" fontId="0" fillId="0" borderId="9" xfId="0" applyBorder="1" applyAlignment="1">
      <alignment horizontal="center"/>
    </xf>
    <xf numFmtId="0" fontId="1" fillId="3" borderId="20" xfId="0" applyFont="1" applyFill="1" applyBorder="1" applyAlignment="1">
      <alignment horizontal="center"/>
    </xf>
    <xf numFmtId="0" fontId="1" fillId="3" borderId="31" xfId="0" applyFont="1" applyFill="1" applyBorder="1" applyAlignment="1">
      <alignment horizontal="center"/>
    </xf>
    <xf numFmtId="0" fontId="1" fillId="3" borderId="19" xfId="0" applyFont="1" applyFill="1" applyBorder="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xf numFmtId="0" fontId="1" fillId="3" borderId="26" xfId="0" applyFont="1" applyFill="1" applyBorder="1" applyAlignment="1">
      <alignment horizontal="center"/>
    </xf>
    <xf numFmtId="0" fontId="1" fillId="0" borderId="0" xfId="0" applyFont="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0" fillId="0" borderId="21" xfId="0" applyBorder="1" applyAlignment="1">
      <alignment horizontal="center"/>
    </xf>
    <xf numFmtId="0" fontId="0" fillId="0" borderId="30" xfId="0"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171451</xdr:rowOff>
    </xdr:from>
    <xdr:to>
      <xdr:col>10</xdr:col>
      <xdr:colOff>283633</xdr:colOff>
      <xdr:row>54</xdr:row>
      <xdr:rowOff>66675</xdr:rowOff>
    </xdr:to>
    <xdr:sp macro="" textlink="">
      <xdr:nvSpPr>
        <xdr:cNvPr id="2" name="textruta 1">
          <a:extLst>
            <a:ext uri="{FF2B5EF4-FFF2-40B4-BE49-F238E27FC236}">
              <a16:creationId xmlns:a16="http://schemas.microsoft.com/office/drawing/2014/main" id="{4CA46414-35CA-63F2-AE9F-D2DBD29C13C4}"/>
            </a:ext>
          </a:extLst>
        </xdr:cNvPr>
        <xdr:cNvSpPr txBox="1"/>
      </xdr:nvSpPr>
      <xdr:spPr>
        <a:xfrm>
          <a:off x="647700" y="352426"/>
          <a:ext cx="6112933" cy="9486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p>
        <a:p>
          <a:endParaRPr lang="sv-FI" sz="1100"/>
        </a:p>
        <a:p>
          <a:endParaRPr lang="sv-FI" sz="1100"/>
        </a:p>
        <a:p>
          <a:endParaRPr lang="sv-FI" sz="1100"/>
        </a:p>
        <a:p>
          <a:endParaRPr lang="sv-FI" sz="1100"/>
        </a:p>
        <a:p>
          <a:endParaRPr lang="sv-FI" sz="1100"/>
        </a:p>
        <a:p>
          <a:endParaRPr lang="sv-FI" sz="1100"/>
        </a:p>
        <a:p>
          <a:endParaRPr lang="sv-FI" sz="1100"/>
        </a:p>
        <a:p>
          <a:r>
            <a:rPr lang="sv-FI" sz="1100" b="1"/>
            <a:t>Lastens påverkan på utsläpp</a:t>
          </a:r>
        </a:p>
        <a:p>
          <a:r>
            <a:rPr lang="sv-FI" sz="1100"/>
            <a:t>Det här är en räknare för att jämföra hur olika godsdimensioner, storlek</a:t>
          </a:r>
          <a:r>
            <a:rPr lang="sv-FI" sz="1100" baseline="0"/>
            <a:t> på laster</a:t>
          </a:r>
          <a:r>
            <a:rPr lang="sv-FI" sz="1100"/>
            <a:t> och utrustning påverkar utsläppen på transporterna. Ta i beaktande att</a:t>
          </a:r>
          <a:r>
            <a:rPr lang="sv-FI" sz="1100" baseline="0"/>
            <a:t> alla beräkningar är indikativa och att variationer i utsläpp beror på många faktorer utöver detta.</a:t>
          </a:r>
        </a:p>
        <a:p>
          <a:endParaRPr lang="sv-FI" sz="1100" baseline="0"/>
        </a:p>
        <a:p>
          <a:r>
            <a:rPr lang="sv-FI" sz="1100"/>
            <a:t>Räknarna är utformad så att du alltid först sätter in ett utgångsläge och sen laborerar med en förändring</a:t>
          </a:r>
          <a:r>
            <a:rPr lang="sv-FI" sz="1100" baseline="0"/>
            <a:t> för att sedan få ett resultat kring hur utsläppen förändrats. Utsläppsförändringen är angiven per tonkm som är en enhet som beskriver utförandet. (Lastens vikt x körda km).</a:t>
          </a:r>
        </a:p>
        <a:p>
          <a:endParaRPr lang="sv-FI" sz="1100" baseline="0"/>
        </a:p>
        <a:p>
          <a:r>
            <a:rPr lang="sv-FI" sz="1100" b="1" baseline="0"/>
            <a:t>Blad 1,2 och 3</a:t>
          </a:r>
        </a:p>
        <a:p>
          <a:r>
            <a:rPr lang="sv-FI" sz="1100" baseline="0"/>
            <a:t>I de två första bladen finns räknare där du kan jämföra hur olika storlekar på godset påverka hur full en last kan bli och hur detta påverkar utsläppen. I jämförelsen har man i utgångsläget utrustning med allmänna dimensioner jämfört mot NTC utrustning som har maximala lastvikter och innerdimensioner. Detta för att också jämföra hur man kan utnyttja ett större lastutrymme för att få ner utsläppen.</a:t>
          </a:r>
        </a:p>
        <a:p>
          <a:endParaRPr lang="sv-FI" sz="1100" baseline="0"/>
        </a:p>
        <a:p>
          <a:r>
            <a:rPr lang="sv-FI" sz="1100" baseline="0"/>
            <a:t>I blad 3 jämför räknaren med en viss typ av gods hur mycket man kan lasta i en trailer vs ett bil och släp eller b-link och trailer. Räknaren ger sedan utslag på hur utsläppen förändras ifall man kör med en större kombination med större last.</a:t>
          </a:r>
        </a:p>
        <a:p>
          <a:endParaRPr lang="sv-FI" sz="1100" baseline="0"/>
        </a:p>
        <a:p>
          <a:r>
            <a:rPr lang="sv-FI" sz="1100" b="1" baseline="0"/>
            <a:t>Blad 3 och 4</a:t>
          </a:r>
        </a:p>
        <a:p>
          <a:r>
            <a:rPr lang="sv-FI" sz="1100" baseline="0"/>
            <a:t>I blad 4 kan man jämföra hur utsläppen förändras ifall man sänder större partier. Man sätter in en godsdimension och laborerar sedan med hur många kollin man sätter i lasterna.</a:t>
          </a:r>
        </a:p>
        <a:p>
          <a:endParaRPr lang="sv-FI" sz="1100" baseline="0"/>
        </a:p>
        <a:p>
          <a:r>
            <a:rPr lang="sv-FI" sz="1100" baseline="0"/>
            <a:t>I blad 5 jämför man direkt hur olika lastvikter påverkar utsläppen.</a:t>
          </a:r>
        </a:p>
        <a:p>
          <a:endParaRPr lang="sv-FI" sz="1100" baseline="0"/>
        </a:p>
        <a:p>
          <a:r>
            <a:rPr lang="sv-FI" sz="1100" b="1" baseline="0"/>
            <a:t>Diesel till HVO100</a:t>
          </a:r>
        </a:p>
        <a:p>
          <a:endParaRPr lang="sv-FI" sz="1100" b="1" baseline="0"/>
        </a:p>
        <a:p>
          <a:r>
            <a:rPr lang="sv-FI" sz="1100" b="0" baseline="0"/>
            <a:t>För att illustrera möjligheten med att tanka HVO100 istället för Diesel finns också en jämförelse av detta på räknarna. Vi utgår från utsläppsfaktorer som vi tagit från tilastokeskus och openco2.net för diesel i Finland och en utsläppsfaktor från en bränsleleverantör för HVO100. Vi utgår också från att HVO100 förbrukar 4 procent mera bränsle än Diesel. Den här jämförelsen kan förstås också variera beroende på olika förutsättningar och ska ses som indikativ.</a:t>
          </a:r>
        </a:p>
        <a:p>
          <a:endParaRPr lang="sv-FI" sz="1100" b="1" baseline="0"/>
        </a:p>
        <a:p>
          <a:r>
            <a:rPr lang="sv-FI" sz="1100" b="1" baseline="0"/>
            <a:t>Observera!</a:t>
          </a:r>
        </a:p>
        <a:p>
          <a:r>
            <a:rPr lang="sv-FI" sz="1100" baseline="0"/>
            <a:t>Ta i beaktande att hur man kan lasta olika godstyper varierar. De 3 första räknarna försöker alltid fylla lasten så mycket som möjligt med de dimensioner man matat in. Om höjden på godset ger möjlighet så fyller räknaren också upp utrymmet på höjden. Den staplar alltså godset.</a:t>
          </a:r>
        </a:p>
        <a:p>
          <a:endParaRPr lang="sv-FI" sz="1100" baseline="0"/>
        </a:p>
        <a:p>
          <a:r>
            <a:rPr lang="sv-FI" sz="1100" baseline="0"/>
            <a:t>Vill man jämföra gods som inte är stapelbart men ändå har dimensioner som till höjden är låga kan man laborera med räknaren i blad 4 eller 5.</a:t>
          </a:r>
        </a:p>
        <a:p>
          <a:endParaRPr lang="sv-FI" sz="1100" baseline="0"/>
        </a:p>
        <a:p>
          <a:r>
            <a:rPr lang="sv-FI" sz="1100" baseline="0"/>
            <a:t>Räknarna ska ses som verktyg för att jämföra och laborera med hur man potentiellt kunde sänka sina utsläpp beroende på hur mycket man lastar. Vilket utslag man i verkligheten kan få varierar också på många andra faktorer som räknaren inte kan ta i beaktande. </a:t>
          </a:r>
        </a:p>
      </xdr:txBody>
    </xdr:sp>
    <xdr:clientData/>
  </xdr:twoCellAnchor>
  <xdr:twoCellAnchor editAs="oneCell">
    <xdr:from>
      <xdr:col>1</xdr:col>
      <xdr:colOff>257176</xdr:colOff>
      <xdr:row>2</xdr:row>
      <xdr:rowOff>152400</xdr:rowOff>
    </xdr:from>
    <xdr:to>
      <xdr:col>6</xdr:col>
      <xdr:colOff>276671</xdr:colOff>
      <xdr:row>8</xdr:row>
      <xdr:rowOff>122767</xdr:rowOff>
    </xdr:to>
    <xdr:pic>
      <xdr:nvPicPr>
        <xdr:cNvPr id="3" name="Bildobjekt 2">
          <a:extLst>
            <a:ext uri="{FF2B5EF4-FFF2-40B4-BE49-F238E27FC236}">
              <a16:creationId xmlns:a16="http://schemas.microsoft.com/office/drawing/2014/main" id="{9300252D-AA79-4BED-BAFB-C2E345B8F4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514350"/>
          <a:ext cx="3257995" cy="1056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483659</xdr:colOff>
      <xdr:row>3</xdr:row>
      <xdr:rowOff>17169</xdr:rowOff>
    </xdr:from>
    <xdr:to>
      <xdr:col>4</xdr:col>
      <xdr:colOff>2097587</xdr:colOff>
      <xdr:row>11</xdr:row>
      <xdr:rowOff>178912</xdr:rowOff>
    </xdr:to>
    <xdr:pic>
      <xdr:nvPicPr>
        <xdr:cNvPr id="3" name="Bildobjekt 2">
          <a:extLst>
            <a:ext uri="{FF2B5EF4-FFF2-40B4-BE49-F238E27FC236}">
              <a16:creationId xmlns:a16="http://schemas.microsoft.com/office/drawing/2014/main" id="{A0E90316-5DAC-41BA-83C3-046DD4489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1334" y="388644"/>
          <a:ext cx="1613928" cy="1611635"/>
        </a:xfrm>
        <a:prstGeom prst="rect">
          <a:avLst/>
        </a:prstGeom>
      </xdr:spPr>
    </xdr:pic>
    <xdr:clientData/>
  </xdr:twoCellAnchor>
  <xdr:twoCellAnchor editAs="oneCell">
    <xdr:from>
      <xdr:col>4</xdr:col>
      <xdr:colOff>190501</xdr:colOff>
      <xdr:row>47</xdr:row>
      <xdr:rowOff>78316</xdr:rowOff>
    </xdr:from>
    <xdr:to>
      <xdr:col>6</xdr:col>
      <xdr:colOff>58647</xdr:colOff>
      <xdr:row>53</xdr:row>
      <xdr:rowOff>124858</xdr:rowOff>
    </xdr:to>
    <xdr:pic>
      <xdr:nvPicPr>
        <xdr:cNvPr id="10" name="Bildobjekt 9">
          <a:extLst>
            <a:ext uri="{FF2B5EF4-FFF2-40B4-BE49-F238E27FC236}">
              <a16:creationId xmlns:a16="http://schemas.microsoft.com/office/drawing/2014/main" id="{E7050199-74D0-A62E-2517-D112A02F0D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8176" y="8460316"/>
          <a:ext cx="3484472" cy="1130300"/>
        </a:xfrm>
        <a:prstGeom prst="rect">
          <a:avLst/>
        </a:prstGeom>
      </xdr:spPr>
    </xdr:pic>
    <xdr:clientData/>
  </xdr:twoCellAnchor>
  <xdr:twoCellAnchor>
    <xdr:from>
      <xdr:col>8</xdr:col>
      <xdr:colOff>476250</xdr:colOff>
      <xdr:row>11</xdr:row>
      <xdr:rowOff>182032</xdr:rowOff>
    </xdr:from>
    <xdr:to>
      <xdr:col>13</xdr:col>
      <xdr:colOff>721784</xdr:colOff>
      <xdr:row>30</xdr:row>
      <xdr:rowOff>75141</xdr:rowOff>
    </xdr:to>
    <xdr:sp macro="" textlink="">
      <xdr:nvSpPr>
        <xdr:cNvPr id="2" name="textruta 1">
          <a:extLst>
            <a:ext uri="{FF2B5EF4-FFF2-40B4-BE49-F238E27FC236}">
              <a16:creationId xmlns:a16="http://schemas.microsoft.com/office/drawing/2014/main" id="{5AADC815-FD0A-FF5D-F5AE-F5795070727D}"/>
            </a:ext>
          </a:extLst>
        </xdr:cNvPr>
        <xdr:cNvSpPr txBox="1"/>
      </xdr:nvSpPr>
      <xdr:spPr>
        <a:xfrm>
          <a:off x="11296650" y="2210857"/>
          <a:ext cx="4188884" cy="3360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Instruktioner</a:t>
          </a:r>
        </a:p>
        <a:p>
          <a:endParaRPr lang="sv-FI" sz="1100"/>
        </a:p>
        <a:p>
          <a:r>
            <a:rPr lang="sv-FI" sz="1100"/>
            <a:t>Sätt in utgångsdimensionerna</a:t>
          </a:r>
          <a:r>
            <a:rPr lang="sv-FI" sz="1100" baseline="0"/>
            <a:t> på godset under Godsdimensioner (Utgångsläge) och laborera med hur en förändring av godsdimensionerna påverkar utsläppen. De förändrade godsdimensionerna sätts in under Godsdimensioner (Förändrade).</a:t>
          </a:r>
        </a:p>
        <a:p>
          <a:endParaRPr lang="sv-FI" sz="1100" baseline="0"/>
        </a:p>
        <a:p>
          <a:r>
            <a:rPr lang="sv-FI" sz="1100" baseline="0"/>
            <a:t>Ugångsdimensionerna på godset lastas i ett allmänt Bil och Släp medan de förändrade Godsdimensionerna lastas i NTC Bil och Släp som har en större lastkapacitet. Detta för att jämföra hur man genom att justera godsstorlekarna kan utnyttja ett större lastutrymme och få lägre utsläpp. </a:t>
          </a:r>
        </a:p>
        <a:p>
          <a:endParaRPr lang="sv-FI" sz="1100" baseline="0"/>
        </a:p>
        <a:p>
          <a:r>
            <a:rPr lang="sv-FI" sz="1100" baseline="0"/>
            <a:t>Räknaren ger sedan ett resultat för vilken procentuell skillnad det är i utsläpp.</a:t>
          </a:r>
        </a:p>
        <a:p>
          <a:endParaRPr lang="sv-FI" sz="1100" baseline="0"/>
        </a:p>
        <a:p>
          <a:r>
            <a:rPr lang="sv-FI" sz="1100"/>
            <a:t>Observera att räknaren alltid</a:t>
          </a:r>
          <a:r>
            <a:rPr lang="sv-FI" sz="1100" baseline="0"/>
            <a:t> försöker lasta så mycket gods som möjligt med de godsdimensioner som matats in. Om dimensionerna på godset tillåter staplar den även på höjden.</a:t>
          </a:r>
          <a:endParaRPr lang="sv-FI" sz="1100"/>
        </a:p>
      </xdr:txBody>
    </xdr:sp>
    <xdr:clientData/>
  </xdr:twoCellAnchor>
  <xdr:twoCellAnchor editAs="oneCell">
    <xdr:from>
      <xdr:col>5</xdr:col>
      <xdr:colOff>113242</xdr:colOff>
      <xdr:row>21</xdr:row>
      <xdr:rowOff>86783</xdr:rowOff>
    </xdr:from>
    <xdr:to>
      <xdr:col>7</xdr:col>
      <xdr:colOff>1332095</xdr:colOff>
      <xdr:row>28</xdr:row>
      <xdr:rowOff>103499</xdr:rowOff>
    </xdr:to>
    <xdr:pic>
      <xdr:nvPicPr>
        <xdr:cNvPr id="9" name="Bildobjekt 8">
          <a:extLst>
            <a:ext uri="{FF2B5EF4-FFF2-40B4-BE49-F238E27FC236}">
              <a16:creationId xmlns:a16="http://schemas.microsoft.com/office/drawing/2014/main" id="{6D4FA3B9-4242-D061-39E4-85E91DA068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28392" y="3953933"/>
          <a:ext cx="3745096" cy="1283537"/>
        </a:xfrm>
        <a:prstGeom prst="rect">
          <a:avLst/>
        </a:prstGeom>
      </xdr:spPr>
    </xdr:pic>
    <xdr:clientData/>
  </xdr:twoCellAnchor>
  <xdr:twoCellAnchor editAs="oneCell">
    <xdr:from>
      <xdr:col>1</xdr:col>
      <xdr:colOff>123827</xdr:colOff>
      <xdr:row>21</xdr:row>
      <xdr:rowOff>77259</xdr:rowOff>
    </xdr:from>
    <xdr:to>
      <xdr:col>3</xdr:col>
      <xdr:colOff>1227210</xdr:colOff>
      <xdr:row>28</xdr:row>
      <xdr:rowOff>49738</xdr:rowOff>
    </xdr:to>
    <xdr:pic>
      <xdr:nvPicPr>
        <xdr:cNvPr id="12" name="Bildobjekt 11">
          <a:extLst>
            <a:ext uri="{FF2B5EF4-FFF2-40B4-BE49-F238E27FC236}">
              <a16:creationId xmlns:a16="http://schemas.microsoft.com/office/drawing/2014/main" id="{07E79ED2-7744-28B6-0DF6-AE84D16C9F1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2452" y="3944409"/>
          <a:ext cx="3608458" cy="1235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533401</xdr:colOff>
      <xdr:row>3</xdr:row>
      <xdr:rowOff>9761</xdr:rowOff>
    </xdr:from>
    <xdr:to>
      <xdr:col>4</xdr:col>
      <xdr:colOff>2143117</xdr:colOff>
      <xdr:row>11</xdr:row>
      <xdr:rowOff>179949</xdr:rowOff>
    </xdr:to>
    <xdr:pic>
      <xdr:nvPicPr>
        <xdr:cNvPr id="4" name="Bildobjekt 3">
          <a:extLst>
            <a:ext uri="{FF2B5EF4-FFF2-40B4-BE49-F238E27FC236}">
              <a16:creationId xmlns:a16="http://schemas.microsoft.com/office/drawing/2014/main" id="{2384F18C-ABCB-4317-B5DC-DC939E15E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1" y="590786"/>
          <a:ext cx="1608658" cy="1619046"/>
        </a:xfrm>
        <a:prstGeom prst="rect">
          <a:avLst/>
        </a:prstGeom>
      </xdr:spPr>
    </xdr:pic>
    <xdr:clientData/>
  </xdr:twoCellAnchor>
  <xdr:twoCellAnchor editAs="oneCell">
    <xdr:from>
      <xdr:col>4</xdr:col>
      <xdr:colOff>201084</xdr:colOff>
      <xdr:row>48</xdr:row>
      <xdr:rowOff>96599</xdr:rowOff>
    </xdr:from>
    <xdr:to>
      <xdr:col>5</xdr:col>
      <xdr:colOff>866786</xdr:colOff>
      <xdr:row>54</xdr:row>
      <xdr:rowOff>97365</xdr:rowOff>
    </xdr:to>
    <xdr:pic>
      <xdr:nvPicPr>
        <xdr:cNvPr id="7" name="Bildobjekt 6">
          <a:extLst>
            <a:ext uri="{FF2B5EF4-FFF2-40B4-BE49-F238E27FC236}">
              <a16:creationId xmlns:a16="http://schemas.microsoft.com/office/drawing/2014/main" id="{9C90CFFD-7C3F-41C5-9016-1544D81F8F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8759" y="8659574"/>
          <a:ext cx="3331633" cy="1084499"/>
        </a:xfrm>
        <a:prstGeom prst="rect">
          <a:avLst/>
        </a:prstGeom>
      </xdr:spPr>
    </xdr:pic>
    <xdr:clientData/>
  </xdr:twoCellAnchor>
  <xdr:twoCellAnchor>
    <xdr:from>
      <xdr:col>9</xdr:col>
      <xdr:colOff>0</xdr:colOff>
      <xdr:row>12</xdr:row>
      <xdr:rowOff>0</xdr:rowOff>
    </xdr:from>
    <xdr:to>
      <xdr:col>13</xdr:col>
      <xdr:colOff>981076</xdr:colOff>
      <xdr:row>30</xdr:row>
      <xdr:rowOff>85726</xdr:rowOff>
    </xdr:to>
    <xdr:sp macro="" textlink="">
      <xdr:nvSpPr>
        <xdr:cNvPr id="10" name="textruta 9">
          <a:extLst>
            <a:ext uri="{FF2B5EF4-FFF2-40B4-BE49-F238E27FC236}">
              <a16:creationId xmlns:a16="http://schemas.microsoft.com/office/drawing/2014/main" id="{520AD1F1-0C29-47D9-9A80-AF6BD0A12851}"/>
            </a:ext>
          </a:extLst>
        </xdr:cNvPr>
        <xdr:cNvSpPr txBox="1"/>
      </xdr:nvSpPr>
      <xdr:spPr>
        <a:xfrm>
          <a:off x="11553825" y="2219325"/>
          <a:ext cx="4191001" cy="3362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Instruktioner</a:t>
          </a:r>
        </a:p>
        <a:p>
          <a:endParaRPr lang="sv-FI" sz="1100"/>
        </a:p>
        <a:p>
          <a:r>
            <a:rPr lang="sv-FI" sz="1100"/>
            <a:t>Sätt in utgångsdimensionerna</a:t>
          </a:r>
          <a:r>
            <a:rPr lang="sv-FI" sz="1100" baseline="0"/>
            <a:t> på godset under Godsdimensioner (Utgångsläge) och laborera med hur en förändring av godsdimensionerna påverkar utsläppen. De förändrade godsdimensionerna sätts in under Godsdimensioner (Förändrade).</a:t>
          </a:r>
        </a:p>
        <a:p>
          <a:endParaRPr lang="sv-FI" sz="1100" baseline="0"/>
        </a:p>
        <a:p>
          <a:r>
            <a:rPr lang="sv-FI" sz="1100" baseline="0"/>
            <a:t>Ugångsdimensionerna på godset lastas i en allmän trailer medan de förändrade Godsdimensionerna lastas i en NTC Trailer som har en större lastkapacitet. Detta för att jämföra hur man genom att justera godsstorlekarna kan utnyttja ett större lastutrymme och få lägre utsläpp. </a:t>
          </a:r>
        </a:p>
        <a:p>
          <a:endParaRPr lang="sv-FI" sz="1100" baseline="0"/>
        </a:p>
        <a:p>
          <a:r>
            <a:rPr lang="sv-FI" sz="1100" baseline="0"/>
            <a:t>Räknaren ger sedan ett resultat för vilken procentuell skillnad det är i utsläpp.</a:t>
          </a:r>
        </a:p>
        <a:p>
          <a:endParaRPr lang="sv-FI" sz="1100" baseline="0"/>
        </a:p>
        <a:p>
          <a:r>
            <a:rPr lang="sv-FI" sz="1100"/>
            <a:t>Observera att räknaren alltid</a:t>
          </a:r>
          <a:r>
            <a:rPr lang="sv-FI" sz="1100" baseline="0"/>
            <a:t> försöker lasta så mycket gods som möjligt med de godsdimensioner som matats in. Om dimensionerna på godset tillåter staplar den även på höjden.</a:t>
          </a:r>
          <a:endParaRPr lang="sv-FI" sz="1100"/>
        </a:p>
      </xdr:txBody>
    </xdr:sp>
    <xdr:clientData/>
  </xdr:twoCellAnchor>
  <xdr:twoCellAnchor editAs="oneCell">
    <xdr:from>
      <xdr:col>5</xdr:col>
      <xdr:colOff>76200</xdr:colOff>
      <xdr:row>21</xdr:row>
      <xdr:rowOff>28575</xdr:rowOff>
    </xdr:from>
    <xdr:to>
      <xdr:col>7</xdr:col>
      <xdr:colOff>1247011</xdr:colOff>
      <xdr:row>28</xdr:row>
      <xdr:rowOff>86784</xdr:rowOff>
    </xdr:to>
    <xdr:pic>
      <xdr:nvPicPr>
        <xdr:cNvPr id="5" name="Bildobjekt 4">
          <a:extLst>
            <a:ext uri="{FF2B5EF4-FFF2-40B4-BE49-F238E27FC236}">
              <a16:creationId xmlns:a16="http://schemas.microsoft.com/office/drawing/2014/main" id="{FA023CD4-A65B-B467-E589-F30102EFA8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91350" y="3895725"/>
          <a:ext cx="3834636" cy="1323976"/>
        </a:xfrm>
        <a:prstGeom prst="rect">
          <a:avLst/>
        </a:prstGeom>
      </xdr:spPr>
    </xdr:pic>
    <xdr:clientData/>
  </xdr:twoCellAnchor>
  <xdr:twoCellAnchor editAs="oneCell">
    <xdr:from>
      <xdr:col>1</xdr:col>
      <xdr:colOff>114299</xdr:colOff>
      <xdr:row>21</xdr:row>
      <xdr:rowOff>123825</xdr:rowOff>
    </xdr:from>
    <xdr:to>
      <xdr:col>3</xdr:col>
      <xdr:colOff>1275341</xdr:colOff>
      <xdr:row>28</xdr:row>
      <xdr:rowOff>102659</xdr:rowOff>
    </xdr:to>
    <xdr:pic>
      <xdr:nvPicPr>
        <xdr:cNvPr id="12" name="Bildobjekt 11">
          <a:extLst>
            <a:ext uri="{FF2B5EF4-FFF2-40B4-BE49-F238E27FC236}">
              <a16:creationId xmlns:a16="http://schemas.microsoft.com/office/drawing/2014/main" id="{4975F175-9867-1C36-1AD3-393ED1C0EDE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2924" y="3990975"/>
          <a:ext cx="3639659" cy="12467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597958</xdr:colOff>
      <xdr:row>3</xdr:row>
      <xdr:rowOff>57557</xdr:rowOff>
    </xdr:from>
    <xdr:to>
      <xdr:col>4</xdr:col>
      <xdr:colOff>2116666</xdr:colOff>
      <xdr:row>11</xdr:row>
      <xdr:rowOff>124007</xdr:rowOff>
    </xdr:to>
    <xdr:pic>
      <xdr:nvPicPr>
        <xdr:cNvPr id="4" name="Bildobjekt 3">
          <a:extLst>
            <a:ext uri="{FF2B5EF4-FFF2-40B4-BE49-F238E27FC236}">
              <a16:creationId xmlns:a16="http://schemas.microsoft.com/office/drawing/2014/main" id="{03372CC1-EA10-42E2-88DF-6E8F85D748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108" y="429032"/>
          <a:ext cx="1518708" cy="1514266"/>
        </a:xfrm>
        <a:prstGeom prst="rect">
          <a:avLst/>
        </a:prstGeom>
      </xdr:spPr>
    </xdr:pic>
    <xdr:clientData/>
  </xdr:twoCellAnchor>
  <xdr:twoCellAnchor editAs="oneCell">
    <xdr:from>
      <xdr:col>4</xdr:col>
      <xdr:colOff>112184</xdr:colOff>
      <xdr:row>46</xdr:row>
      <xdr:rowOff>178859</xdr:rowOff>
    </xdr:from>
    <xdr:to>
      <xdr:col>5</xdr:col>
      <xdr:colOff>932829</xdr:colOff>
      <xdr:row>53</xdr:row>
      <xdr:rowOff>46537</xdr:rowOff>
    </xdr:to>
    <xdr:pic>
      <xdr:nvPicPr>
        <xdr:cNvPr id="6" name="Bildobjekt 5">
          <a:extLst>
            <a:ext uri="{FF2B5EF4-FFF2-40B4-BE49-F238E27FC236}">
              <a16:creationId xmlns:a16="http://schemas.microsoft.com/office/drawing/2014/main" id="{BFBEE598-3389-44FA-80CE-5E3D34C6EF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41334" y="8379884"/>
          <a:ext cx="3489762" cy="1137707"/>
        </a:xfrm>
        <a:prstGeom prst="rect">
          <a:avLst/>
        </a:prstGeom>
      </xdr:spPr>
    </xdr:pic>
    <xdr:clientData/>
  </xdr:twoCellAnchor>
  <xdr:twoCellAnchor>
    <xdr:from>
      <xdr:col>8</xdr:col>
      <xdr:colOff>695325</xdr:colOff>
      <xdr:row>12</xdr:row>
      <xdr:rowOff>171451</xdr:rowOff>
    </xdr:from>
    <xdr:to>
      <xdr:col>13</xdr:col>
      <xdr:colOff>144991</xdr:colOff>
      <xdr:row>21</xdr:row>
      <xdr:rowOff>76201</xdr:rowOff>
    </xdr:to>
    <xdr:sp macro="" textlink="">
      <xdr:nvSpPr>
        <xdr:cNvPr id="3" name="textruta 2">
          <a:extLst>
            <a:ext uri="{FF2B5EF4-FFF2-40B4-BE49-F238E27FC236}">
              <a16:creationId xmlns:a16="http://schemas.microsoft.com/office/drawing/2014/main" id="{0C466A9F-58FA-46D8-4E31-3184684E8AD1}"/>
            </a:ext>
          </a:extLst>
        </xdr:cNvPr>
        <xdr:cNvSpPr txBox="1"/>
      </xdr:nvSpPr>
      <xdr:spPr>
        <a:xfrm>
          <a:off x="11972925" y="2381251"/>
          <a:ext cx="3754966"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Instruktioner</a:t>
          </a:r>
        </a:p>
        <a:p>
          <a:endParaRPr lang="sv-FI" sz="1100"/>
        </a:p>
        <a:p>
          <a:r>
            <a:rPr lang="sv-FI" sz="1100"/>
            <a:t>Mata in godsdimensionerna och en körsträcka. Räknaren försöker</a:t>
          </a:r>
          <a:r>
            <a:rPr lang="sv-FI" sz="1100" baseline="0"/>
            <a:t> sedan lasta så mycket av godset som möjligt i både en NTC Trailer och ett NTC Bil och Släp och jämför sedan skillnaden på utsläpp.</a:t>
          </a:r>
          <a:endParaRPr lang="sv-FI" sz="1100"/>
        </a:p>
      </xdr:txBody>
    </xdr:sp>
    <xdr:clientData/>
  </xdr:twoCellAnchor>
  <xdr:twoCellAnchor editAs="oneCell">
    <xdr:from>
      <xdr:col>1</xdr:col>
      <xdr:colOff>57150</xdr:colOff>
      <xdr:row>21</xdr:row>
      <xdr:rowOff>171450</xdr:rowOff>
    </xdr:from>
    <xdr:to>
      <xdr:col>3</xdr:col>
      <xdr:colOff>1258653</xdr:colOff>
      <xdr:row>29</xdr:row>
      <xdr:rowOff>47625</xdr:rowOff>
    </xdr:to>
    <xdr:pic>
      <xdr:nvPicPr>
        <xdr:cNvPr id="7" name="Bildobjekt 6">
          <a:extLst>
            <a:ext uri="{FF2B5EF4-FFF2-40B4-BE49-F238E27FC236}">
              <a16:creationId xmlns:a16="http://schemas.microsoft.com/office/drawing/2014/main" id="{E5B34DA1-E2A1-4EAB-B10D-EF3A3EBEA37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 y="4038600"/>
          <a:ext cx="3839928" cy="1323975"/>
        </a:xfrm>
        <a:prstGeom prst="rect">
          <a:avLst/>
        </a:prstGeom>
      </xdr:spPr>
    </xdr:pic>
    <xdr:clientData/>
  </xdr:twoCellAnchor>
  <xdr:twoCellAnchor editAs="oneCell">
    <xdr:from>
      <xdr:col>5</xdr:col>
      <xdr:colOff>57150</xdr:colOff>
      <xdr:row>21</xdr:row>
      <xdr:rowOff>135466</xdr:rowOff>
    </xdr:from>
    <xdr:to>
      <xdr:col>7</xdr:col>
      <xdr:colOff>1248831</xdr:colOff>
      <xdr:row>28</xdr:row>
      <xdr:rowOff>178858</xdr:rowOff>
    </xdr:to>
    <xdr:pic>
      <xdr:nvPicPr>
        <xdr:cNvPr id="8" name="Bildobjekt 7">
          <a:extLst>
            <a:ext uri="{FF2B5EF4-FFF2-40B4-BE49-F238E27FC236}">
              <a16:creationId xmlns:a16="http://schemas.microsoft.com/office/drawing/2014/main" id="{A8D8A243-3C27-4DF3-A14D-F566E67689B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53300" y="4002616"/>
          <a:ext cx="3830106" cy="13102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865717</xdr:colOff>
      <xdr:row>4</xdr:row>
      <xdr:rowOff>407</xdr:rowOff>
    </xdr:from>
    <xdr:to>
      <xdr:col>4</xdr:col>
      <xdr:colOff>1913255</xdr:colOff>
      <xdr:row>9</xdr:row>
      <xdr:rowOff>140797</xdr:rowOff>
    </xdr:to>
    <xdr:pic>
      <xdr:nvPicPr>
        <xdr:cNvPr id="3" name="Bildobjekt 2">
          <a:extLst>
            <a:ext uri="{FF2B5EF4-FFF2-40B4-BE49-F238E27FC236}">
              <a16:creationId xmlns:a16="http://schemas.microsoft.com/office/drawing/2014/main" id="{B84D1B58-2F68-47B2-9A9F-3554C354C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4867" y="571907"/>
          <a:ext cx="1050751" cy="1046285"/>
        </a:xfrm>
        <a:prstGeom prst="rect">
          <a:avLst/>
        </a:prstGeom>
      </xdr:spPr>
    </xdr:pic>
    <xdr:clientData/>
  </xdr:twoCellAnchor>
  <xdr:twoCellAnchor editAs="oneCell">
    <xdr:from>
      <xdr:col>6</xdr:col>
      <xdr:colOff>198967</xdr:colOff>
      <xdr:row>7</xdr:row>
      <xdr:rowOff>10583</xdr:rowOff>
    </xdr:from>
    <xdr:to>
      <xdr:col>7</xdr:col>
      <xdr:colOff>1191648</xdr:colOff>
      <xdr:row>11</xdr:row>
      <xdr:rowOff>94775</xdr:rowOff>
    </xdr:to>
    <xdr:pic>
      <xdr:nvPicPr>
        <xdr:cNvPr id="5" name="Bildobjekt 4">
          <a:extLst>
            <a:ext uri="{FF2B5EF4-FFF2-40B4-BE49-F238E27FC236}">
              <a16:creationId xmlns:a16="http://schemas.microsoft.com/office/drawing/2014/main" id="{6E3D377A-1F80-4D52-BBC6-30AD11EC03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00017" y="1125008"/>
          <a:ext cx="2523069" cy="819734"/>
        </a:xfrm>
        <a:prstGeom prst="rect">
          <a:avLst/>
        </a:prstGeom>
      </xdr:spPr>
    </xdr:pic>
    <xdr:clientData/>
  </xdr:twoCellAnchor>
  <xdr:twoCellAnchor>
    <xdr:from>
      <xdr:col>8</xdr:col>
      <xdr:colOff>476249</xdr:colOff>
      <xdr:row>1</xdr:row>
      <xdr:rowOff>179917</xdr:rowOff>
    </xdr:from>
    <xdr:to>
      <xdr:col>13</xdr:col>
      <xdr:colOff>465667</xdr:colOff>
      <xdr:row>13</xdr:row>
      <xdr:rowOff>104775</xdr:rowOff>
    </xdr:to>
    <xdr:sp macro="" textlink="">
      <xdr:nvSpPr>
        <xdr:cNvPr id="8" name="textruta 7">
          <a:extLst>
            <a:ext uri="{FF2B5EF4-FFF2-40B4-BE49-F238E27FC236}">
              <a16:creationId xmlns:a16="http://schemas.microsoft.com/office/drawing/2014/main" id="{AF02E6BF-B070-9094-5A5B-622073E2BB74}"/>
            </a:ext>
          </a:extLst>
        </xdr:cNvPr>
        <xdr:cNvSpPr txBox="1"/>
      </xdr:nvSpPr>
      <xdr:spPr>
        <a:xfrm>
          <a:off x="11753849" y="379942"/>
          <a:ext cx="4294718" cy="2134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Instruktioner</a:t>
          </a:r>
        </a:p>
        <a:p>
          <a:endParaRPr lang="sv-FI" sz="1100"/>
        </a:p>
        <a:p>
          <a:r>
            <a:rPr lang="sv-FI" sz="1100"/>
            <a:t>Mata in godsdimensionerna och en körsträcka. Du kan sedan jämföra hur utsläppen förändras beroende på hur stora dina försändelser är genom att mata in antalet kollin som du lastar på bilarna. Du kan både</a:t>
          </a:r>
          <a:r>
            <a:rPr lang="sv-FI" sz="1100" baseline="0"/>
            <a:t> jämföra på trailers och på bil och släpkombinationer.</a:t>
          </a:r>
        </a:p>
        <a:p>
          <a:endParaRPr lang="sv-FI" sz="1100" baseline="0"/>
        </a:p>
        <a:p>
          <a:r>
            <a:rPr lang="sv-FI" sz="1100"/>
            <a:t>Observera att ifall</a:t>
          </a:r>
          <a:r>
            <a:rPr lang="sv-FI" sz="1100" baseline="0"/>
            <a:t> godsdimensionerna tillåter försöker räknaren fylla även antalet på höjden. Är ditt gods inte stapelbart kan du själv välja att endast lasta det antal som ryms i lastutrymmets area.</a:t>
          </a:r>
          <a:endParaRPr lang="sv-FI" sz="1100"/>
        </a:p>
      </xdr:txBody>
    </xdr:sp>
    <xdr:clientData/>
  </xdr:twoCellAnchor>
  <xdr:twoCellAnchor editAs="oneCell">
    <xdr:from>
      <xdr:col>1</xdr:col>
      <xdr:colOff>114300</xdr:colOff>
      <xdr:row>56</xdr:row>
      <xdr:rowOff>114300</xdr:rowOff>
    </xdr:from>
    <xdr:to>
      <xdr:col>3</xdr:col>
      <xdr:colOff>1220971</xdr:colOff>
      <xdr:row>63</xdr:row>
      <xdr:rowOff>134187</xdr:rowOff>
    </xdr:to>
    <xdr:pic>
      <xdr:nvPicPr>
        <xdr:cNvPr id="9" name="Bildobjekt 8">
          <a:extLst>
            <a:ext uri="{FF2B5EF4-FFF2-40B4-BE49-F238E27FC236}">
              <a16:creationId xmlns:a16="http://schemas.microsoft.com/office/drawing/2014/main" id="{0DCB8565-DE6D-4588-995E-01830CBABEA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0" y="10382250"/>
          <a:ext cx="3745096" cy="1286712"/>
        </a:xfrm>
        <a:prstGeom prst="rect">
          <a:avLst/>
        </a:prstGeom>
      </xdr:spPr>
    </xdr:pic>
    <xdr:clientData/>
  </xdr:twoCellAnchor>
  <xdr:twoCellAnchor editAs="oneCell">
    <xdr:from>
      <xdr:col>5</xdr:col>
      <xdr:colOff>87841</xdr:colOff>
      <xdr:row>56</xdr:row>
      <xdr:rowOff>104775</xdr:rowOff>
    </xdr:from>
    <xdr:to>
      <xdr:col>7</xdr:col>
      <xdr:colOff>1219200</xdr:colOff>
      <xdr:row>63</xdr:row>
      <xdr:rowOff>133205</xdr:rowOff>
    </xdr:to>
    <xdr:pic>
      <xdr:nvPicPr>
        <xdr:cNvPr id="10" name="Bildobjekt 9">
          <a:extLst>
            <a:ext uri="{FF2B5EF4-FFF2-40B4-BE49-F238E27FC236}">
              <a16:creationId xmlns:a16="http://schemas.microsoft.com/office/drawing/2014/main" id="{3CCDDE87-1521-4745-BA4B-FBB632C94F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83991" y="10372725"/>
          <a:ext cx="3769784" cy="1295255"/>
        </a:xfrm>
        <a:prstGeom prst="rect">
          <a:avLst/>
        </a:prstGeom>
      </xdr:spPr>
    </xdr:pic>
    <xdr:clientData/>
  </xdr:twoCellAnchor>
  <xdr:twoCellAnchor editAs="oneCell">
    <xdr:from>
      <xdr:col>1</xdr:col>
      <xdr:colOff>76200</xdr:colOff>
      <xdr:row>21</xdr:row>
      <xdr:rowOff>134408</xdr:rowOff>
    </xdr:from>
    <xdr:to>
      <xdr:col>3</xdr:col>
      <xdr:colOff>1274528</xdr:colOff>
      <xdr:row>29</xdr:row>
      <xdr:rowOff>9525</xdr:rowOff>
    </xdr:to>
    <xdr:pic>
      <xdr:nvPicPr>
        <xdr:cNvPr id="11" name="Bildobjekt 10">
          <a:extLst>
            <a:ext uri="{FF2B5EF4-FFF2-40B4-BE49-F238E27FC236}">
              <a16:creationId xmlns:a16="http://schemas.microsoft.com/office/drawing/2014/main" id="{E01E989F-A0DE-4B76-9B46-E11E2A74202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3900" y="4011083"/>
          <a:ext cx="3836753" cy="1322917"/>
        </a:xfrm>
        <a:prstGeom prst="rect">
          <a:avLst/>
        </a:prstGeom>
      </xdr:spPr>
    </xdr:pic>
    <xdr:clientData/>
  </xdr:twoCellAnchor>
  <xdr:twoCellAnchor editAs="oneCell">
    <xdr:from>
      <xdr:col>5</xdr:col>
      <xdr:colOff>77258</xdr:colOff>
      <xdr:row>21</xdr:row>
      <xdr:rowOff>103717</xdr:rowOff>
    </xdr:from>
    <xdr:to>
      <xdr:col>7</xdr:col>
      <xdr:colOff>1275587</xdr:colOff>
      <xdr:row>28</xdr:row>
      <xdr:rowOff>164041</xdr:rowOff>
    </xdr:to>
    <xdr:pic>
      <xdr:nvPicPr>
        <xdr:cNvPr id="12" name="Bildobjekt 11">
          <a:extLst>
            <a:ext uri="{FF2B5EF4-FFF2-40B4-BE49-F238E27FC236}">
              <a16:creationId xmlns:a16="http://schemas.microsoft.com/office/drawing/2014/main" id="{2B14DA68-154F-4AA2-B7A7-B76CEA37DED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73408" y="3980392"/>
          <a:ext cx="3836754" cy="1327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277736</xdr:colOff>
      <xdr:row>61</xdr:row>
      <xdr:rowOff>132293</xdr:rowOff>
    </xdr:from>
    <xdr:to>
      <xdr:col>6</xdr:col>
      <xdr:colOff>379943</xdr:colOff>
      <xdr:row>69</xdr:row>
      <xdr:rowOff>11543</xdr:rowOff>
    </xdr:to>
    <xdr:pic>
      <xdr:nvPicPr>
        <xdr:cNvPr id="5" name="Bildobjekt 4">
          <a:extLst>
            <a:ext uri="{FF2B5EF4-FFF2-40B4-BE49-F238E27FC236}">
              <a16:creationId xmlns:a16="http://schemas.microsoft.com/office/drawing/2014/main" id="{359D7920-F674-47B3-9CA1-65D9446449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5236" y="10886018"/>
          <a:ext cx="4074132" cy="1323901"/>
        </a:xfrm>
        <a:prstGeom prst="rect">
          <a:avLst/>
        </a:prstGeom>
      </xdr:spPr>
    </xdr:pic>
    <xdr:clientData/>
  </xdr:twoCellAnchor>
  <xdr:twoCellAnchor>
    <xdr:from>
      <xdr:col>8</xdr:col>
      <xdr:colOff>466725</xdr:colOff>
      <xdr:row>8</xdr:row>
      <xdr:rowOff>26459</xdr:rowOff>
    </xdr:from>
    <xdr:to>
      <xdr:col>13</xdr:col>
      <xdr:colOff>411691</xdr:colOff>
      <xdr:row>14</xdr:row>
      <xdr:rowOff>76200</xdr:rowOff>
    </xdr:to>
    <xdr:sp macro="" textlink="">
      <xdr:nvSpPr>
        <xdr:cNvPr id="3" name="textruta 2">
          <a:extLst>
            <a:ext uri="{FF2B5EF4-FFF2-40B4-BE49-F238E27FC236}">
              <a16:creationId xmlns:a16="http://schemas.microsoft.com/office/drawing/2014/main" id="{35A671FB-1B0B-B840-21EC-699CBB1538CB}"/>
            </a:ext>
          </a:extLst>
        </xdr:cNvPr>
        <xdr:cNvSpPr txBox="1"/>
      </xdr:nvSpPr>
      <xdr:spPr>
        <a:xfrm>
          <a:off x="10172700" y="1502834"/>
          <a:ext cx="4545541" cy="1145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b="1"/>
            <a:t>Instruktioner</a:t>
          </a:r>
        </a:p>
        <a:p>
          <a:endParaRPr lang="sv-FI" sz="1100"/>
        </a:p>
        <a:p>
          <a:r>
            <a:rPr lang="sv-FI" sz="1100"/>
            <a:t>Här kan du jämföra hur olika fraktvikter påverkar utsläppen både på trailer och på bil och släp.</a:t>
          </a:r>
          <a:r>
            <a:rPr lang="sv-FI" sz="1100" baseline="0"/>
            <a:t> Fyll i vikt och sträcka på fraktinfon. Utgångsvikten sätts på Frakt 1 och en förändrad vikt på frakt 2.</a:t>
          </a:r>
          <a:endParaRPr lang="sv-FI" sz="1100"/>
        </a:p>
      </xdr:txBody>
    </xdr:sp>
    <xdr:clientData/>
  </xdr:twoCellAnchor>
  <xdr:twoCellAnchor editAs="oneCell">
    <xdr:from>
      <xdr:col>1</xdr:col>
      <xdr:colOff>67900</xdr:colOff>
      <xdr:row>11</xdr:row>
      <xdr:rowOff>55033</xdr:rowOff>
    </xdr:from>
    <xdr:to>
      <xdr:col>3</xdr:col>
      <xdr:colOff>1266618</xdr:colOff>
      <xdr:row>17</xdr:row>
      <xdr:rowOff>154516</xdr:rowOff>
    </xdr:to>
    <xdr:pic>
      <xdr:nvPicPr>
        <xdr:cNvPr id="8" name="Bildobjekt 7">
          <a:extLst>
            <a:ext uri="{FF2B5EF4-FFF2-40B4-BE49-F238E27FC236}">
              <a16:creationId xmlns:a16="http://schemas.microsoft.com/office/drawing/2014/main" id="{A1426B01-A489-412A-AD15-C4A83DE9F0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600" y="2093383"/>
          <a:ext cx="3401110" cy="1185333"/>
        </a:xfrm>
        <a:prstGeom prst="rect">
          <a:avLst/>
        </a:prstGeom>
      </xdr:spPr>
    </xdr:pic>
    <xdr:clientData/>
  </xdr:twoCellAnchor>
  <xdr:twoCellAnchor editAs="oneCell">
    <xdr:from>
      <xdr:col>5</xdr:col>
      <xdr:colOff>94192</xdr:colOff>
      <xdr:row>11</xdr:row>
      <xdr:rowOff>38348</xdr:rowOff>
    </xdr:from>
    <xdr:to>
      <xdr:col>7</xdr:col>
      <xdr:colOff>1275292</xdr:colOff>
      <xdr:row>17</xdr:row>
      <xdr:rowOff>151342</xdr:rowOff>
    </xdr:to>
    <xdr:pic>
      <xdr:nvPicPr>
        <xdr:cNvPr id="9" name="Bildobjekt 8">
          <a:extLst>
            <a:ext uri="{FF2B5EF4-FFF2-40B4-BE49-F238E27FC236}">
              <a16:creationId xmlns:a16="http://schemas.microsoft.com/office/drawing/2014/main" id="{4FFBDC9A-3312-4E7F-803D-7700CF79B6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2092" y="2076698"/>
          <a:ext cx="3476625" cy="1198844"/>
        </a:xfrm>
        <a:prstGeom prst="rect">
          <a:avLst/>
        </a:prstGeom>
      </xdr:spPr>
    </xdr:pic>
    <xdr:clientData/>
  </xdr:twoCellAnchor>
  <xdr:twoCellAnchor editAs="oneCell">
    <xdr:from>
      <xdr:col>5</xdr:col>
      <xdr:colOff>85345</xdr:colOff>
      <xdr:row>40</xdr:row>
      <xdr:rowOff>77850</xdr:rowOff>
    </xdr:from>
    <xdr:to>
      <xdr:col>7</xdr:col>
      <xdr:colOff>1275291</xdr:colOff>
      <xdr:row>47</xdr:row>
      <xdr:rowOff>11641</xdr:rowOff>
    </xdr:to>
    <xdr:pic>
      <xdr:nvPicPr>
        <xdr:cNvPr id="10" name="Bildobjekt 9">
          <a:extLst>
            <a:ext uri="{FF2B5EF4-FFF2-40B4-BE49-F238E27FC236}">
              <a16:creationId xmlns:a16="http://schemas.microsoft.com/office/drawing/2014/main" id="{0B5F2F6C-049F-45C1-A644-2B9D6201D24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43245" y="7412100"/>
          <a:ext cx="3485471" cy="1198500"/>
        </a:xfrm>
        <a:prstGeom prst="rect">
          <a:avLst/>
        </a:prstGeom>
      </xdr:spPr>
    </xdr:pic>
    <xdr:clientData/>
  </xdr:twoCellAnchor>
  <xdr:twoCellAnchor editAs="oneCell">
    <xdr:from>
      <xdr:col>1</xdr:col>
      <xdr:colOff>47625</xdr:colOff>
      <xdr:row>40</xdr:row>
      <xdr:rowOff>67808</xdr:rowOff>
    </xdr:from>
    <xdr:to>
      <xdr:col>3</xdr:col>
      <xdr:colOff>1279481</xdr:colOff>
      <xdr:row>46</xdr:row>
      <xdr:rowOff>170858</xdr:rowOff>
    </xdr:to>
    <xdr:pic>
      <xdr:nvPicPr>
        <xdr:cNvPr id="11" name="Bildobjekt 10">
          <a:extLst>
            <a:ext uri="{FF2B5EF4-FFF2-40B4-BE49-F238E27FC236}">
              <a16:creationId xmlns:a16="http://schemas.microsoft.com/office/drawing/2014/main" id="{ADED9579-1D6E-4DE2-A834-5DFB287E7DD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5325" y="7402058"/>
          <a:ext cx="3447371" cy="118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B3AD-BB0C-428F-AF08-B72D55B41F02}">
  <dimension ref="A1"/>
  <sheetViews>
    <sheetView workbookViewId="0">
      <selection activeCell="N42" sqref="N42"/>
    </sheetView>
  </sheetViews>
  <sheetFormatPr defaultRowHeight="14.35" x14ac:dyDescent="0.5"/>
  <sheetData/>
  <sheetProtection algorithmName="SHA-512" hashValue="nFkQBGcw6BBVFh7kghHlkyIxobCzVEVKGcrvmbJnwTwgRJ6ybkV5nkrG+FBKvCWgCvJ2YcCIMEQg4Jm7V9Tpag==" saltValue="5Ec9KqnwfIdoDZDoaK4DDw=="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F7A1-6062-4906-890C-8A0A89DD445D}">
  <dimension ref="B1:O45"/>
  <sheetViews>
    <sheetView workbookViewId="0">
      <selection activeCell="G5" sqref="G5"/>
    </sheetView>
  </sheetViews>
  <sheetFormatPr defaultRowHeight="14.35" x14ac:dyDescent="0.5"/>
  <cols>
    <col min="1" max="1" width="6" customWidth="1"/>
    <col min="2" max="2" width="13.1171875" customWidth="1"/>
    <col min="3" max="3" width="21.64453125" bestFit="1" customWidth="1"/>
    <col min="4" max="4" width="18.64453125" bestFit="1" customWidth="1"/>
    <col min="5" max="5" width="37.1171875" bestFit="1" customWidth="1"/>
    <col min="6" max="6" width="13.234375" bestFit="1" customWidth="1"/>
    <col min="7" max="7" width="21.64453125" bestFit="1" customWidth="1"/>
    <col min="8" max="8" width="18.64453125" bestFit="1" customWidth="1"/>
    <col min="9" max="9" width="10.3515625" customWidth="1"/>
    <col min="10" max="10" width="11.3515625" customWidth="1"/>
    <col min="11" max="12" width="9" customWidth="1"/>
    <col min="13" max="13" width="15.3515625" bestFit="1" customWidth="1"/>
    <col min="14" max="14" width="13.64453125" bestFit="1" customWidth="1"/>
    <col min="15" max="15" width="18.64453125" bestFit="1" customWidth="1"/>
    <col min="16" max="16" width="34.3515625" bestFit="1" customWidth="1"/>
    <col min="17" max="17" width="11.64453125" bestFit="1" customWidth="1"/>
  </cols>
  <sheetData>
    <row r="1" spans="2:13" ht="15.75" customHeight="1" x14ac:dyDescent="0.5">
      <c r="C1" s="52" t="s">
        <v>0</v>
      </c>
      <c r="D1" s="53"/>
      <c r="E1" s="53"/>
      <c r="F1" s="53"/>
      <c r="G1" s="54"/>
    </row>
    <row r="2" spans="2:13" ht="14.7" thickBot="1" x14ac:dyDescent="0.55000000000000004">
      <c r="C2" s="55"/>
      <c r="D2" s="56"/>
      <c r="E2" s="56"/>
      <c r="F2" s="56"/>
      <c r="G2" s="57"/>
    </row>
    <row r="3" spans="2:13" ht="14.7" thickBot="1" x14ac:dyDescent="0.55000000000000004"/>
    <row r="4" spans="2:13" x14ac:dyDescent="0.5">
      <c r="C4" s="49" t="s">
        <v>1</v>
      </c>
      <c r="D4" s="51"/>
      <c r="E4" s="19"/>
      <c r="F4" s="49" t="s">
        <v>2</v>
      </c>
      <c r="G4" s="51"/>
      <c r="I4" s="48" t="s">
        <v>3</v>
      </c>
      <c r="J4" s="48"/>
      <c r="M4" s="3"/>
    </row>
    <row r="5" spans="2:13" x14ac:dyDescent="0.5">
      <c r="C5" s="18" t="s">
        <v>4</v>
      </c>
      <c r="D5" s="34">
        <v>2.5</v>
      </c>
      <c r="F5" s="18" t="s">
        <v>4</v>
      </c>
      <c r="G5" s="34">
        <v>2.9</v>
      </c>
      <c r="I5" s="11" t="s">
        <v>5</v>
      </c>
      <c r="J5" s="11">
        <v>2.69</v>
      </c>
      <c r="M5" s="3"/>
    </row>
    <row r="6" spans="2:13" x14ac:dyDescent="0.5">
      <c r="C6" s="18" t="s">
        <v>6</v>
      </c>
      <c r="D6" s="34">
        <v>0.8</v>
      </c>
      <c r="F6" s="18" t="s">
        <v>6</v>
      </c>
      <c r="G6" s="34">
        <v>0.8</v>
      </c>
      <c r="I6" s="11" t="s">
        <v>7</v>
      </c>
      <c r="J6" s="11">
        <v>0.41</v>
      </c>
      <c r="M6" s="3"/>
    </row>
    <row r="7" spans="2:13" x14ac:dyDescent="0.5">
      <c r="C7" s="18" t="s">
        <v>8</v>
      </c>
      <c r="D7" s="34">
        <v>1.2</v>
      </c>
      <c r="F7" s="18" t="s">
        <v>8</v>
      </c>
      <c r="G7" s="34">
        <v>1.2</v>
      </c>
      <c r="M7" s="3"/>
    </row>
    <row r="8" spans="2:13" x14ac:dyDescent="0.5">
      <c r="C8" s="18" t="s">
        <v>9</v>
      </c>
      <c r="D8" s="27">
        <f>D7*D5*D6</f>
        <v>2.4000000000000004</v>
      </c>
      <c r="F8" s="18" t="s">
        <v>9</v>
      </c>
      <c r="G8" s="27">
        <f>G7*G5*G6</f>
        <v>2.7840000000000003</v>
      </c>
      <c r="M8" s="3"/>
    </row>
    <row r="9" spans="2:13" x14ac:dyDescent="0.5">
      <c r="C9" s="18" t="s">
        <v>10</v>
      </c>
      <c r="D9" s="34">
        <v>200</v>
      </c>
      <c r="F9" s="18" t="s">
        <v>10</v>
      </c>
      <c r="G9" s="28">
        <f>D9*(G8/D8)</f>
        <v>231.99999999999997</v>
      </c>
      <c r="M9" s="3"/>
    </row>
    <row r="10" spans="2:13" x14ac:dyDescent="0.5">
      <c r="C10" s="18"/>
      <c r="D10" s="20"/>
      <c r="F10" s="18"/>
      <c r="G10" s="13"/>
      <c r="M10" s="3"/>
    </row>
    <row r="11" spans="2:13" x14ac:dyDescent="0.5">
      <c r="C11" s="18" t="s">
        <v>11</v>
      </c>
      <c r="D11" s="34">
        <v>500</v>
      </c>
      <c r="F11" s="18" t="s">
        <v>11</v>
      </c>
      <c r="G11" s="34">
        <v>500</v>
      </c>
      <c r="M11" s="3"/>
    </row>
    <row r="12" spans="2:13" ht="14.7" thickBot="1" x14ac:dyDescent="0.55000000000000004">
      <c r="C12" s="21"/>
      <c r="D12" s="22"/>
      <c r="E12" s="16"/>
      <c r="F12" s="21"/>
      <c r="G12" s="22"/>
      <c r="M12" s="3"/>
    </row>
    <row r="13" spans="2:13" ht="14.7" thickBot="1" x14ac:dyDescent="0.55000000000000004">
      <c r="M13" s="3"/>
    </row>
    <row r="14" spans="2:13" x14ac:dyDescent="0.5">
      <c r="B14" s="49" t="s">
        <v>12</v>
      </c>
      <c r="C14" s="50"/>
      <c r="D14" s="51"/>
      <c r="F14" s="49" t="s">
        <v>13</v>
      </c>
      <c r="G14" s="50"/>
      <c r="H14" s="51"/>
    </row>
    <row r="15" spans="2:13" x14ac:dyDescent="0.5">
      <c r="B15" s="12"/>
      <c r="C15" s="11" t="s">
        <v>14</v>
      </c>
      <c r="D15" s="13" t="s">
        <v>15</v>
      </c>
      <c r="F15" s="12"/>
      <c r="G15" s="11" t="s">
        <v>14</v>
      </c>
      <c r="H15" s="13" t="s">
        <v>15</v>
      </c>
    </row>
    <row r="16" spans="2:13" x14ac:dyDescent="0.5">
      <c r="B16" s="18" t="s">
        <v>4</v>
      </c>
      <c r="C16" s="11">
        <v>2.7</v>
      </c>
      <c r="D16" s="13">
        <f>ROUNDDOWN(C16/D5,0)</f>
        <v>1</v>
      </c>
      <c r="F16" s="18" t="s">
        <v>4</v>
      </c>
      <c r="G16" s="11">
        <v>3</v>
      </c>
      <c r="H16" s="13">
        <f>ROUNDDOWN(G16/G5,0)</f>
        <v>1</v>
      </c>
    </row>
    <row r="17" spans="2:15" x14ac:dyDescent="0.5">
      <c r="B17" s="18" t="s">
        <v>6</v>
      </c>
      <c r="C17" s="11">
        <v>2.4700000000000002</v>
      </c>
      <c r="D17" s="13">
        <f>ROUNDDOWN(C17/D6,0)</f>
        <v>3</v>
      </c>
      <c r="F17" s="18" t="s">
        <v>6</v>
      </c>
      <c r="G17" s="11">
        <v>2.4700000000000002</v>
      </c>
      <c r="H17" s="13">
        <f>ROUNDDOWN(G17/G6,0)</f>
        <v>3</v>
      </c>
    </row>
    <row r="18" spans="2:15" x14ac:dyDescent="0.5">
      <c r="B18" s="18" t="s">
        <v>8</v>
      </c>
      <c r="C18" s="11">
        <v>21.2</v>
      </c>
      <c r="D18" s="13">
        <f>ROUNDDOWN(C18/D7,0)</f>
        <v>17</v>
      </c>
      <c r="F18" s="18" t="s">
        <v>8</v>
      </c>
      <c r="G18" s="11">
        <v>21.2</v>
      </c>
      <c r="H18" s="13">
        <f>ROUNDDOWN(G18/G7,0)</f>
        <v>17</v>
      </c>
    </row>
    <row r="19" spans="2:15" ht="14.7" thickBot="1" x14ac:dyDescent="0.55000000000000004">
      <c r="B19" s="42" t="s">
        <v>9</v>
      </c>
      <c r="C19" s="25">
        <f>C17*C16*C18</f>
        <v>141.38280000000003</v>
      </c>
      <c r="D19" s="26">
        <f>D18*D16*D17</f>
        <v>51</v>
      </c>
      <c r="F19" s="42" t="s">
        <v>9</v>
      </c>
      <c r="G19" s="25">
        <f>G17*G16*G18</f>
        <v>157.09199999999998</v>
      </c>
      <c r="H19" s="26">
        <f>H18*H16*H17</f>
        <v>51</v>
      </c>
    </row>
    <row r="20" spans="2:15" x14ac:dyDescent="0.5">
      <c r="B20" s="23"/>
      <c r="C20" s="19"/>
      <c r="D20" s="14"/>
      <c r="F20" s="23"/>
      <c r="G20" s="19"/>
      <c r="H20" s="14"/>
    </row>
    <row r="21" spans="2:15" x14ac:dyDescent="0.5">
      <c r="B21" s="7"/>
      <c r="D21" s="6"/>
      <c r="F21" s="7"/>
      <c r="H21" s="6"/>
    </row>
    <row r="22" spans="2:15" x14ac:dyDescent="0.5">
      <c r="B22" s="7"/>
      <c r="D22" s="6"/>
      <c r="F22" s="7"/>
      <c r="H22" s="6"/>
    </row>
    <row r="23" spans="2:15" x14ac:dyDescent="0.5">
      <c r="B23" s="7"/>
      <c r="D23" s="6"/>
      <c r="F23" s="5"/>
      <c r="H23" s="6"/>
    </row>
    <row r="24" spans="2:15" x14ac:dyDescent="0.5">
      <c r="B24" s="7"/>
      <c r="D24" s="6"/>
      <c r="F24" s="7"/>
      <c r="H24" s="6"/>
    </row>
    <row r="25" spans="2:15" x14ac:dyDescent="0.5">
      <c r="B25" s="5"/>
      <c r="D25" s="6"/>
      <c r="F25" s="7"/>
      <c r="H25" s="6"/>
      <c r="M25" s="3"/>
    </row>
    <row r="26" spans="2:15" x14ac:dyDescent="0.5">
      <c r="B26" s="5"/>
      <c r="D26" s="6"/>
      <c r="F26" s="7"/>
      <c r="H26" s="6"/>
      <c r="M26" s="3"/>
    </row>
    <row r="27" spans="2:15" x14ac:dyDescent="0.5">
      <c r="B27" s="5"/>
      <c r="D27" s="6"/>
      <c r="F27" s="7"/>
      <c r="H27" s="6"/>
      <c r="M27" s="3"/>
    </row>
    <row r="28" spans="2:15" x14ac:dyDescent="0.5">
      <c r="B28" s="5"/>
      <c r="D28" s="6"/>
      <c r="F28" s="7"/>
      <c r="H28" s="6"/>
      <c r="M28" s="3"/>
    </row>
    <row r="29" spans="2:15" x14ac:dyDescent="0.5">
      <c r="B29" s="5"/>
      <c r="D29" s="6"/>
      <c r="F29" s="7"/>
      <c r="H29" s="6"/>
      <c r="M29" s="3"/>
    </row>
    <row r="30" spans="2:15" x14ac:dyDescent="0.5">
      <c r="B30" s="5"/>
      <c r="D30" s="6"/>
      <c r="F30" s="7"/>
      <c r="H30" s="6"/>
      <c r="M30" s="3"/>
      <c r="O30" s="4"/>
    </row>
    <row r="31" spans="2:15" ht="14.7" thickBot="1" x14ac:dyDescent="0.55000000000000004">
      <c r="B31" s="15"/>
      <c r="C31" s="16"/>
      <c r="D31" s="17"/>
      <c r="F31" s="9"/>
      <c r="G31" s="16"/>
      <c r="H31" s="17"/>
      <c r="M31" s="3"/>
    </row>
    <row r="32" spans="2:15" x14ac:dyDescent="0.5">
      <c r="B32" s="5"/>
      <c r="C32" s="3" t="s">
        <v>16</v>
      </c>
      <c r="D32" s="29">
        <f>D9*D19/1000</f>
        <v>10.199999999999999</v>
      </c>
      <c r="F32" s="7"/>
      <c r="G32" s="3" t="s">
        <v>16</v>
      </c>
      <c r="H32" s="29">
        <f>G9*H19/1000</f>
        <v>11.831999999999999</v>
      </c>
      <c r="M32" s="3"/>
    </row>
    <row r="33" spans="2:8" x14ac:dyDescent="0.5">
      <c r="B33" s="5"/>
      <c r="C33" s="3" t="s">
        <v>17</v>
      </c>
      <c r="D33" s="29">
        <f>30*1.0097^D32</f>
        <v>33.104214592276826</v>
      </c>
      <c r="F33" s="7"/>
      <c r="G33" s="3" t="s">
        <v>17</v>
      </c>
      <c r="H33" s="29">
        <f>30*1.0097^H32</f>
        <v>33.62987197308388</v>
      </c>
    </row>
    <row r="34" spans="2:8" x14ac:dyDescent="0.5">
      <c r="B34" s="7"/>
      <c r="C34" s="3" t="s">
        <v>18</v>
      </c>
      <c r="D34" s="8">
        <f>D19*D8/C19</f>
        <v>0.86573472869401369</v>
      </c>
      <c r="F34" s="7"/>
      <c r="G34" s="3" t="s">
        <v>18</v>
      </c>
      <c r="H34" s="8">
        <f>H19*G8/G19</f>
        <v>0.9038270567565504</v>
      </c>
    </row>
    <row r="35" spans="2:8" x14ac:dyDescent="0.5">
      <c r="B35" s="7"/>
      <c r="C35" s="3" t="s">
        <v>19</v>
      </c>
      <c r="D35" s="6">
        <f>D19*D8/C19*100</f>
        <v>86.573472869401371</v>
      </c>
      <c r="F35" s="7"/>
      <c r="G35" s="3" t="s">
        <v>19</v>
      </c>
      <c r="H35" s="6">
        <f>H19*G8/G19*100</f>
        <v>90.382705675655046</v>
      </c>
    </row>
    <row r="36" spans="2:8" x14ac:dyDescent="0.5">
      <c r="B36" s="7"/>
      <c r="C36" s="3" t="s">
        <v>20</v>
      </c>
      <c r="D36" s="24">
        <f>D32*D11</f>
        <v>5100</v>
      </c>
      <c r="F36" s="7"/>
      <c r="G36" s="3" t="s">
        <v>52</v>
      </c>
      <c r="H36" s="24">
        <f>H32*G11</f>
        <v>5915.9999999999991</v>
      </c>
    </row>
    <row r="37" spans="2:8" x14ac:dyDescent="0.5">
      <c r="B37" s="7"/>
      <c r="C37" s="3" t="s">
        <v>53</v>
      </c>
      <c r="D37" s="24">
        <f>D33/100*D11*J5</f>
        <v>445.25168626612333</v>
      </c>
      <c r="F37" s="7"/>
      <c r="G37" s="3" t="s">
        <v>53</v>
      </c>
      <c r="H37" s="24">
        <f>H33/100*G11*J5</f>
        <v>452.32177803797816</v>
      </c>
    </row>
    <row r="38" spans="2:8" ht="14.7" thickBot="1" x14ac:dyDescent="0.55000000000000004">
      <c r="B38" s="9"/>
      <c r="C38" s="39" t="s">
        <v>51</v>
      </c>
      <c r="D38" s="40">
        <f>D37/D36</f>
        <v>8.7304252209043795E-2</v>
      </c>
      <c r="F38" s="9"/>
      <c r="G38" s="39" t="s">
        <v>51</v>
      </c>
      <c r="H38" s="40">
        <f>H37/H36</f>
        <v>7.6457366132180224E-2</v>
      </c>
    </row>
    <row r="40" spans="2:8" x14ac:dyDescent="0.5">
      <c r="E40" s="44" t="s">
        <v>21</v>
      </c>
      <c r="F40" s="44"/>
    </row>
    <row r="41" spans="2:8" x14ac:dyDescent="0.5">
      <c r="E41" t="s">
        <v>22</v>
      </c>
      <c r="F41" s="30">
        <f>((D38-H38)/D38)</f>
        <v>0.12424235707204132</v>
      </c>
    </row>
    <row r="43" spans="2:8" x14ac:dyDescent="0.5">
      <c r="E43" s="44" t="s">
        <v>23</v>
      </c>
      <c r="F43" s="44"/>
    </row>
    <row r="44" spans="2:8" x14ac:dyDescent="0.5">
      <c r="E44" t="s">
        <v>24</v>
      </c>
      <c r="F44" s="1">
        <f>H33*1.04/100*G11*J6</f>
        <v>71.698887046614828</v>
      </c>
    </row>
    <row r="45" spans="2:8" x14ac:dyDescent="0.5">
      <c r="E45" t="s">
        <v>25</v>
      </c>
      <c r="F45" s="30">
        <f>(H37-F44)/H37</f>
        <v>0.84148698884758355</v>
      </c>
    </row>
  </sheetData>
  <sheetProtection algorithmName="SHA-512" hashValue="Z6g31gUPZHMSs86LT6SLeAGuxn1WNm//4e97NfYxE+R9KtuE08f43Pe/keIHykBRZqpEeAwFqi9k4gO954lfPA==" saltValue="enxV2y+93Mv2lAhiCRrgVg==" spinCount="100000" sheet="1" objects="1" scenarios="1" selectLockedCells="1"/>
  <mergeCells count="6">
    <mergeCell ref="I4:J4"/>
    <mergeCell ref="B14:D14"/>
    <mergeCell ref="F14:H14"/>
    <mergeCell ref="C1:G2"/>
    <mergeCell ref="C4:D4"/>
    <mergeCell ref="F4:G4"/>
  </mergeCells>
  <conditionalFormatting sqref="D32">
    <cfRule type="dataBar" priority="1">
      <dataBar>
        <cfvo type="num" val="38.1"/>
        <cfvo type="max"/>
        <color rgb="FFFF0000"/>
      </dataBar>
      <extLst>
        <ext xmlns:x14="http://schemas.microsoft.com/office/spreadsheetml/2009/9/main" uri="{B025F937-C7B1-47D3-B67F-A62EFF666E3E}">
          <x14:id>{738DAD20-9EDD-4F5A-8D59-C66D09478029}</x14:id>
        </ext>
      </extLst>
    </cfRule>
  </conditionalFormatting>
  <conditionalFormatting sqref="D35">
    <cfRule type="dataBar" priority="4">
      <dataBar showValue="0">
        <cfvo type="num" val="0"/>
        <cfvo type="num" val="100"/>
        <color rgb="FF638EC6"/>
      </dataBar>
      <extLst>
        <ext xmlns:x14="http://schemas.microsoft.com/office/spreadsheetml/2009/9/main" uri="{B025F937-C7B1-47D3-B67F-A62EFF666E3E}">
          <x14:id>{7DC090CD-EB0B-472C-BA05-60F4B0EAB714}</x14:id>
        </ext>
      </extLst>
    </cfRule>
  </conditionalFormatting>
  <conditionalFormatting sqref="H32">
    <cfRule type="dataBar" priority="2">
      <dataBar>
        <cfvo type="num" val="42.1"/>
        <cfvo type="max"/>
        <color rgb="FFFF0000"/>
      </dataBar>
      <extLst>
        <ext xmlns:x14="http://schemas.microsoft.com/office/spreadsheetml/2009/9/main" uri="{B025F937-C7B1-47D3-B67F-A62EFF666E3E}">
          <x14:id>{40B83358-4C74-4A4B-BF21-B9DD04992997}</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{02BD1560-82D3-4C5F-B99A-8A19D8F56F56}</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38DAD20-9EDD-4F5A-8D59-C66D09478029}">
            <x14:dataBar minLength="0" maxLength="100" gradient="0">
              <x14:cfvo type="num">
                <xm:f>38.1</xm:f>
              </x14:cfvo>
              <x14:cfvo type="autoMax"/>
              <x14:negativeFillColor rgb="FFFF0000"/>
              <x14:axisColor rgb="FF000000"/>
            </x14:dataBar>
          </x14:cfRule>
          <xm:sqref>D32</xm:sqref>
        </x14:conditionalFormatting>
        <x14:conditionalFormatting xmlns:xm="http://schemas.microsoft.com/office/excel/2006/main">
          <x14:cfRule type="dataBar" id="{7DC090CD-EB0B-472C-BA05-60F4B0EAB714}">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40B83358-4C74-4A4B-BF21-B9DD04992997}">
            <x14:dataBar minLength="0" maxLength="100" gradient="0">
              <x14:cfvo type="num">
                <xm:f>42.1</xm:f>
              </x14:cfvo>
              <x14:cfvo type="autoMax"/>
              <x14:negativeFillColor rgb="FFFF0000"/>
              <x14:axisColor rgb="FF000000"/>
            </x14:dataBar>
          </x14:cfRule>
          <xm:sqref>H32</xm:sqref>
        </x14:conditionalFormatting>
        <x14:conditionalFormatting xmlns:xm="http://schemas.microsoft.com/office/excel/2006/main">
          <x14:cfRule type="dataBar" id="{02BD1560-82D3-4C5F-B99A-8A19D8F56F56}">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194B-2515-44DE-8865-4652CD8CDF6E}">
  <dimension ref="B1:M46"/>
  <sheetViews>
    <sheetView zoomScaleNormal="100" workbookViewId="0">
      <selection activeCell="G7" sqref="G7"/>
    </sheetView>
  </sheetViews>
  <sheetFormatPr defaultRowHeight="14.35" x14ac:dyDescent="0.5"/>
  <cols>
    <col min="1" max="1" width="6" customWidth="1"/>
    <col min="2" max="2" width="13.1171875" customWidth="1"/>
    <col min="3" max="3" width="21.3515625" bestFit="1" customWidth="1"/>
    <col min="4" max="4" width="18.64453125" bestFit="1" customWidth="1"/>
    <col min="5" max="5" width="37.1171875" bestFit="1" customWidth="1"/>
    <col min="6" max="6" width="15.3515625" bestFit="1" customWidth="1"/>
    <col min="7" max="7" width="21.64453125" bestFit="1" customWidth="1"/>
    <col min="8" max="8" width="18.64453125" bestFit="1" customWidth="1"/>
    <col min="9" max="9" width="10.3515625" customWidth="1"/>
    <col min="10" max="10" width="11.3515625" customWidth="1"/>
    <col min="11" max="12" width="9" customWidth="1"/>
    <col min="13" max="13" width="15.3515625" bestFit="1" customWidth="1"/>
    <col min="14" max="14" width="13.64453125" bestFit="1" customWidth="1"/>
    <col min="15" max="15" width="18.64453125" bestFit="1" customWidth="1"/>
    <col min="16" max="16" width="34.3515625" bestFit="1" customWidth="1"/>
    <col min="17" max="17" width="11.64453125" bestFit="1" customWidth="1"/>
  </cols>
  <sheetData>
    <row r="1" spans="2:13" ht="15.75" customHeight="1" x14ac:dyDescent="0.5">
      <c r="C1" s="52" t="s">
        <v>0</v>
      </c>
      <c r="D1" s="53"/>
      <c r="E1" s="53"/>
      <c r="F1" s="53"/>
      <c r="G1" s="54"/>
      <c r="H1" s="4"/>
    </row>
    <row r="2" spans="2:13" ht="14.7" thickBot="1" x14ac:dyDescent="0.55000000000000004">
      <c r="C2" s="55"/>
      <c r="D2" s="56"/>
      <c r="E2" s="56"/>
      <c r="F2" s="56"/>
      <c r="G2" s="57"/>
    </row>
    <row r="3" spans="2:13" ht="14.7" thickBot="1" x14ac:dyDescent="0.55000000000000004"/>
    <row r="4" spans="2:13" x14ac:dyDescent="0.5">
      <c r="C4" s="49" t="s">
        <v>1</v>
      </c>
      <c r="D4" s="51"/>
      <c r="E4" s="19"/>
      <c r="F4" s="49" t="s">
        <v>2</v>
      </c>
      <c r="G4" s="51"/>
      <c r="I4" s="48" t="s">
        <v>3</v>
      </c>
      <c r="J4" s="48"/>
      <c r="M4" s="3"/>
    </row>
    <row r="5" spans="2:13" x14ac:dyDescent="0.5">
      <c r="C5" s="18" t="s">
        <v>4</v>
      </c>
      <c r="D5" s="34">
        <v>2.5</v>
      </c>
      <c r="F5" s="18" t="s">
        <v>4</v>
      </c>
      <c r="G5" s="34">
        <v>3</v>
      </c>
      <c r="I5" s="11" t="s">
        <v>5</v>
      </c>
      <c r="J5" s="11">
        <v>2.69</v>
      </c>
      <c r="M5" s="3"/>
    </row>
    <row r="6" spans="2:13" x14ac:dyDescent="0.5">
      <c r="C6" s="18" t="s">
        <v>6</v>
      </c>
      <c r="D6" s="34">
        <v>1.2</v>
      </c>
      <c r="F6" s="18" t="s">
        <v>6</v>
      </c>
      <c r="G6" s="34">
        <v>1.2</v>
      </c>
      <c r="I6" s="11" t="s">
        <v>7</v>
      </c>
      <c r="J6" s="11">
        <v>0.41</v>
      </c>
      <c r="M6" s="3"/>
    </row>
    <row r="7" spans="2:13" x14ac:dyDescent="0.5">
      <c r="C7" s="18" t="s">
        <v>8</v>
      </c>
      <c r="D7" s="34">
        <v>0.8</v>
      </c>
      <c r="F7" s="18" t="s">
        <v>8</v>
      </c>
      <c r="G7" s="34">
        <v>0.8</v>
      </c>
      <c r="M7" s="3"/>
    </row>
    <row r="8" spans="2:13" x14ac:dyDescent="0.5">
      <c r="C8" s="18" t="s">
        <v>9</v>
      </c>
      <c r="D8" s="27">
        <f>D7*D5*D6</f>
        <v>2.4</v>
      </c>
      <c r="F8" s="18" t="s">
        <v>9</v>
      </c>
      <c r="G8" s="27">
        <f>G7*G5*G6</f>
        <v>2.8800000000000003</v>
      </c>
      <c r="M8" s="3"/>
    </row>
    <row r="9" spans="2:13" x14ac:dyDescent="0.5">
      <c r="C9" s="18" t="s">
        <v>10</v>
      </c>
      <c r="D9" s="34">
        <v>150</v>
      </c>
      <c r="F9" s="18" t="s">
        <v>10</v>
      </c>
      <c r="G9" s="28">
        <f>D9*(G8/D8)</f>
        <v>180.00000000000003</v>
      </c>
      <c r="M9" s="3"/>
    </row>
    <row r="10" spans="2:13" x14ac:dyDescent="0.5">
      <c r="C10" s="18"/>
      <c r="D10" s="13"/>
      <c r="F10" s="18"/>
      <c r="G10" s="13"/>
      <c r="M10" s="3"/>
    </row>
    <row r="11" spans="2:13" x14ac:dyDescent="0.5">
      <c r="C11" s="18" t="s">
        <v>11</v>
      </c>
      <c r="D11" s="34">
        <v>500</v>
      </c>
      <c r="F11" s="18" t="s">
        <v>11</v>
      </c>
      <c r="G11" s="34">
        <v>500</v>
      </c>
      <c r="M11" s="3"/>
    </row>
    <row r="12" spans="2:13" ht="14.7" thickBot="1" x14ac:dyDescent="0.55000000000000004">
      <c r="C12" s="21"/>
      <c r="D12" s="22"/>
      <c r="E12" s="16"/>
      <c r="F12" s="21"/>
      <c r="G12" s="22"/>
      <c r="M12" s="3"/>
    </row>
    <row r="13" spans="2:13" ht="14.7" thickBot="1" x14ac:dyDescent="0.55000000000000004">
      <c r="M13" s="3"/>
    </row>
    <row r="14" spans="2:13" x14ac:dyDescent="0.5">
      <c r="B14" s="49" t="s">
        <v>26</v>
      </c>
      <c r="C14" s="50"/>
      <c r="D14" s="51"/>
      <c r="F14" s="49" t="s">
        <v>27</v>
      </c>
      <c r="G14" s="50"/>
      <c r="H14" s="51"/>
    </row>
    <row r="15" spans="2:13" x14ac:dyDescent="0.5">
      <c r="B15" s="12"/>
      <c r="C15" s="11" t="s">
        <v>14</v>
      </c>
      <c r="D15" s="13" t="s">
        <v>15</v>
      </c>
      <c r="F15" s="12"/>
      <c r="G15" s="11" t="s">
        <v>14</v>
      </c>
      <c r="H15" s="13" t="s">
        <v>15</v>
      </c>
    </row>
    <row r="16" spans="2:13" x14ac:dyDescent="0.5">
      <c r="B16" s="18" t="s">
        <v>4</v>
      </c>
      <c r="C16" s="11">
        <v>2.7</v>
      </c>
      <c r="D16" s="13">
        <f>ROUNDDOWN(C16/D5,0)</f>
        <v>1</v>
      </c>
      <c r="F16" s="18" t="s">
        <v>4</v>
      </c>
      <c r="G16" s="11">
        <v>3</v>
      </c>
      <c r="H16" s="13">
        <f>ROUNDDOWN(G16/G5,0)</f>
        <v>1</v>
      </c>
    </row>
    <row r="17" spans="2:13" x14ac:dyDescent="0.5">
      <c r="B17" s="18" t="s">
        <v>6</v>
      </c>
      <c r="C17" s="11">
        <v>2.4700000000000002</v>
      </c>
      <c r="D17" s="13">
        <f>ROUNDDOWN(C17/D6,0)</f>
        <v>2</v>
      </c>
      <c r="F17" s="18" t="s">
        <v>6</v>
      </c>
      <c r="G17" s="11">
        <v>2.4700000000000002</v>
      </c>
      <c r="H17" s="13">
        <f>ROUNDDOWN(G17/G6,0)</f>
        <v>2</v>
      </c>
    </row>
    <row r="18" spans="2:13" x14ac:dyDescent="0.5">
      <c r="B18" s="18" t="s">
        <v>8</v>
      </c>
      <c r="C18" s="11">
        <v>13.6</v>
      </c>
      <c r="D18" s="13">
        <f>ROUNDDOWN(C18/D7,0)</f>
        <v>17</v>
      </c>
      <c r="F18" s="18" t="s">
        <v>8</v>
      </c>
      <c r="G18" s="11">
        <v>13.6</v>
      </c>
      <c r="H18" s="13">
        <f>ROUNDDOWN(G18/G7,0)</f>
        <v>17</v>
      </c>
    </row>
    <row r="19" spans="2:13" ht="14.7" thickBot="1" x14ac:dyDescent="0.55000000000000004">
      <c r="B19" s="42" t="s">
        <v>9</v>
      </c>
      <c r="C19" s="25">
        <f>C17*C16*C18</f>
        <v>90.698400000000021</v>
      </c>
      <c r="D19" s="26">
        <f>D18*D16*D17</f>
        <v>34</v>
      </c>
      <c r="F19" s="42" t="s">
        <v>9</v>
      </c>
      <c r="G19" s="25">
        <f>G17*G16*G18</f>
        <v>100.776</v>
      </c>
      <c r="H19" s="26">
        <f>H18*H16*H17</f>
        <v>34</v>
      </c>
    </row>
    <row r="20" spans="2:13" x14ac:dyDescent="0.5">
      <c r="B20" s="23"/>
      <c r="C20" s="19"/>
      <c r="D20" s="14"/>
      <c r="F20" s="23"/>
      <c r="G20" s="19"/>
      <c r="H20" s="14"/>
    </row>
    <row r="21" spans="2:13" x14ac:dyDescent="0.5">
      <c r="B21" s="7"/>
      <c r="D21" s="6"/>
      <c r="F21" s="7"/>
      <c r="H21" s="6"/>
    </row>
    <row r="22" spans="2:13" x14ac:dyDescent="0.5">
      <c r="B22" s="7"/>
      <c r="D22" s="6"/>
      <c r="F22" s="7"/>
      <c r="H22" s="6"/>
    </row>
    <row r="23" spans="2:13" x14ac:dyDescent="0.5">
      <c r="B23" s="7"/>
      <c r="D23" s="6"/>
      <c r="F23" s="5"/>
      <c r="H23" s="6"/>
    </row>
    <row r="24" spans="2:13" x14ac:dyDescent="0.5">
      <c r="B24" s="7"/>
      <c r="D24" s="6"/>
      <c r="F24" s="7"/>
      <c r="H24" s="6"/>
    </row>
    <row r="25" spans="2:13" x14ac:dyDescent="0.5">
      <c r="B25" s="5"/>
      <c r="D25" s="6"/>
      <c r="F25" s="7"/>
      <c r="H25" s="6"/>
      <c r="M25" s="3"/>
    </row>
    <row r="26" spans="2:13" x14ac:dyDescent="0.5">
      <c r="B26" s="5"/>
      <c r="D26" s="6"/>
      <c r="F26" s="7"/>
      <c r="H26" s="6"/>
      <c r="M26" s="3"/>
    </row>
    <row r="27" spans="2:13" x14ac:dyDescent="0.5">
      <c r="B27" s="5"/>
      <c r="D27" s="6"/>
      <c r="F27" s="7"/>
      <c r="H27" s="6"/>
      <c r="M27" s="3"/>
    </row>
    <row r="28" spans="2:13" x14ac:dyDescent="0.5">
      <c r="B28" s="5"/>
      <c r="D28" s="6"/>
      <c r="F28" s="7"/>
      <c r="H28" s="6"/>
      <c r="M28" s="3"/>
    </row>
    <row r="29" spans="2:13" x14ac:dyDescent="0.5">
      <c r="B29" s="5"/>
      <c r="D29" s="6"/>
      <c r="F29" s="7"/>
      <c r="H29" s="6"/>
      <c r="M29" s="3"/>
    </row>
    <row r="30" spans="2:13" x14ac:dyDescent="0.5">
      <c r="B30" s="5"/>
      <c r="D30" s="6"/>
      <c r="F30" s="7"/>
      <c r="H30" s="6"/>
      <c r="M30" s="3"/>
    </row>
    <row r="31" spans="2:13" ht="14.7" thickBot="1" x14ac:dyDescent="0.55000000000000004">
      <c r="B31" s="15"/>
      <c r="C31" s="16"/>
      <c r="D31" s="17"/>
      <c r="F31" s="9"/>
      <c r="G31" s="16"/>
      <c r="H31" s="17"/>
      <c r="M31" s="3"/>
    </row>
    <row r="32" spans="2:13" x14ac:dyDescent="0.5">
      <c r="B32" s="5"/>
      <c r="C32" s="3" t="s">
        <v>16</v>
      </c>
      <c r="D32" s="29">
        <f>D9*D19/1000</f>
        <v>5.0999999999999996</v>
      </c>
      <c r="F32" s="7"/>
      <c r="G32" s="3" t="s">
        <v>16</v>
      </c>
      <c r="H32" s="29">
        <f>G9*H19/1000</f>
        <v>6.120000000000001</v>
      </c>
      <c r="M32" s="3"/>
    </row>
    <row r="33" spans="2:8" x14ac:dyDescent="0.5">
      <c r="B33" s="5"/>
      <c r="C33" s="3" t="s">
        <v>17</v>
      </c>
      <c r="D33" s="29">
        <f>25*1.010575^D32</f>
        <v>26.37786341491859</v>
      </c>
      <c r="F33" s="7"/>
      <c r="G33" s="3" t="s">
        <v>17</v>
      </c>
      <c r="H33" s="29">
        <f>25*1.010575^H32</f>
        <v>26.662418223743678</v>
      </c>
    </row>
    <row r="34" spans="2:8" x14ac:dyDescent="0.5">
      <c r="B34" s="7"/>
      <c r="C34" s="3" t="s">
        <v>18</v>
      </c>
      <c r="D34" s="8">
        <f>D19*D8/C19</f>
        <v>0.89968511021142572</v>
      </c>
      <c r="F34" s="7"/>
      <c r="G34" s="3" t="s">
        <v>18</v>
      </c>
      <c r="H34" s="8">
        <f>H19*G8/G19</f>
        <v>0.97165991902834026</v>
      </c>
    </row>
    <row r="35" spans="2:8" x14ac:dyDescent="0.5">
      <c r="B35" s="7"/>
      <c r="C35" s="3" t="s">
        <v>19</v>
      </c>
      <c r="D35" s="6">
        <f>D19*D8/C19*100</f>
        <v>89.968511021142575</v>
      </c>
      <c r="F35" s="7"/>
      <c r="G35" s="3" t="s">
        <v>19</v>
      </c>
      <c r="H35" s="6">
        <f>H19*G8/G19*100</f>
        <v>97.165991902834023</v>
      </c>
    </row>
    <row r="36" spans="2:8" x14ac:dyDescent="0.5">
      <c r="B36" s="7"/>
      <c r="C36" s="3" t="s">
        <v>20</v>
      </c>
      <c r="D36" s="24">
        <f>D32*D11</f>
        <v>2550</v>
      </c>
      <c r="F36" s="7"/>
      <c r="G36" s="3" t="s">
        <v>20</v>
      </c>
      <c r="H36" s="24">
        <f>H32*G11</f>
        <v>3060.0000000000005</v>
      </c>
    </row>
    <row r="37" spans="2:8" x14ac:dyDescent="0.5">
      <c r="B37" s="7"/>
      <c r="C37" s="3" t="s">
        <v>53</v>
      </c>
      <c r="D37" s="24">
        <f>D33/100*D11*J5</f>
        <v>354.78226293065501</v>
      </c>
      <c r="F37" s="7"/>
      <c r="G37" s="3" t="s">
        <v>53</v>
      </c>
      <c r="H37" s="24">
        <f>H33/100*G11*J5</f>
        <v>358.60952510935249</v>
      </c>
    </row>
    <row r="38" spans="2:8" ht="14.7" thickBot="1" x14ac:dyDescent="0.55000000000000004">
      <c r="B38" s="9"/>
      <c r="C38" s="39" t="s">
        <v>51</v>
      </c>
      <c r="D38" s="40">
        <f>D37/D36</f>
        <v>0.13913029918849215</v>
      </c>
      <c r="F38" s="9"/>
      <c r="G38" s="39" t="s">
        <v>51</v>
      </c>
      <c r="H38" s="40">
        <f>H37/H36</f>
        <v>0.11719265526449427</v>
      </c>
    </row>
    <row r="41" spans="2:8" x14ac:dyDescent="0.5">
      <c r="E41" s="44" t="s">
        <v>21</v>
      </c>
      <c r="F41" s="44"/>
    </row>
    <row r="42" spans="2:8" x14ac:dyDescent="0.5">
      <c r="E42" t="s">
        <v>22</v>
      </c>
      <c r="F42" s="30">
        <f>((D38-H38)/D38)</f>
        <v>0.15767696937298334</v>
      </c>
    </row>
    <row r="44" spans="2:8" x14ac:dyDescent="0.5">
      <c r="E44" s="44" t="s">
        <v>23</v>
      </c>
      <c r="F44" s="44"/>
    </row>
    <row r="45" spans="2:8" x14ac:dyDescent="0.5">
      <c r="E45" t="s">
        <v>24</v>
      </c>
      <c r="F45" s="1">
        <f>H33*1.04/100*G11*J6</f>
        <v>56.844275653021526</v>
      </c>
    </row>
    <row r="46" spans="2:8" x14ac:dyDescent="0.5">
      <c r="E46" t="s">
        <v>25</v>
      </c>
      <c r="F46" s="30">
        <f>(H37-F45)/H37</f>
        <v>0.84148698884758355</v>
      </c>
    </row>
  </sheetData>
  <sheetProtection algorithmName="SHA-512" hashValue="7uQHUoWKMuOfL25NWX4wIjItMReaFQpy3dMnw5ZIkjl//k3N9XmMo1oQjfPn8w+lRlfsmjpBfylf7ddSTHR+gQ==" saltValue="E2lQy6bxhtx/Nw7O40qBtw==" spinCount="100000" sheet="1" objects="1" scenarios="1" selectLockedCells="1"/>
  <mergeCells count="6">
    <mergeCell ref="B14:D14"/>
    <mergeCell ref="F14:H14"/>
    <mergeCell ref="C1:G2"/>
    <mergeCell ref="I4:J4"/>
    <mergeCell ref="C4:D4"/>
    <mergeCell ref="F4:G4"/>
  </mergeCells>
  <conditionalFormatting sqref="D32">
    <cfRule type="dataBar" priority="1">
      <dataBar>
        <cfvo type="num" val="30.1"/>
        <cfvo type="max"/>
        <color rgb="FFFF0000"/>
      </dataBar>
      <extLst>
        <ext xmlns:x14="http://schemas.microsoft.com/office/spreadsheetml/2009/9/main" uri="{B025F937-C7B1-47D3-B67F-A62EFF666E3E}">
          <x14:id>{F34C93F0-5221-4FAE-A2BE-3239CB7C4E71}</x14:id>
        </ext>
      </extLst>
    </cfRule>
  </conditionalFormatting>
  <conditionalFormatting sqref="D35">
    <cfRule type="dataBar" priority="4">
      <dataBar showValue="0">
        <cfvo type="num" val="0"/>
        <cfvo type="num" val="100"/>
        <color rgb="FF638EC6"/>
      </dataBar>
      <extLst>
        <ext xmlns:x14="http://schemas.microsoft.com/office/spreadsheetml/2009/9/main" uri="{B025F937-C7B1-47D3-B67F-A62EFF666E3E}">
          <x14:id>{31B3A20D-BEE2-495D-B2D5-FB0F603DA8B9}</x14:id>
        </ext>
      </extLst>
    </cfRule>
  </conditionalFormatting>
  <conditionalFormatting sqref="H32">
    <cfRule type="dataBar" priority="2">
      <dataBar>
        <cfvo type="num" val="32.1"/>
        <cfvo type="max"/>
        <color rgb="FFFF0000"/>
      </dataBar>
      <extLst>
        <ext xmlns:x14="http://schemas.microsoft.com/office/spreadsheetml/2009/9/main" uri="{B025F937-C7B1-47D3-B67F-A62EFF666E3E}">
          <x14:id>{16E03B95-CB28-4ADB-941E-3805B7E57D81}</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{9A7659AC-D104-48EC-B05A-4908152B935D}</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F34C93F0-5221-4FAE-A2BE-3239CB7C4E71}">
            <x14:dataBar minLength="0" maxLength="100" gradient="0">
              <x14:cfvo type="num">
                <xm:f>30.1</xm:f>
              </x14:cfvo>
              <x14:cfvo type="autoMax"/>
              <x14:negativeFillColor rgb="FFFF0000"/>
              <x14:axisColor rgb="FF000000"/>
            </x14:dataBar>
          </x14:cfRule>
          <xm:sqref>D32</xm:sqref>
        </x14:conditionalFormatting>
        <x14:conditionalFormatting xmlns:xm="http://schemas.microsoft.com/office/excel/2006/main">
          <x14:cfRule type="dataBar" id="{31B3A20D-BEE2-495D-B2D5-FB0F603DA8B9}">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16E03B95-CB28-4ADB-941E-3805B7E57D81}">
            <x14:dataBar minLength="0" maxLength="100" gradient="0">
              <x14:cfvo type="num">
                <xm:f>32.1</xm:f>
              </x14:cfvo>
              <x14:cfvo type="autoMax"/>
              <x14:negativeFillColor rgb="FFFF0000"/>
              <x14:axisColor rgb="FF000000"/>
            </x14:dataBar>
          </x14:cfRule>
          <xm:sqref>H32</xm:sqref>
        </x14:conditionalFormatting>
        <x14:conditionalFormatting xmlns:xm="http://schemas.microsoft.com/office/excel/2006/main">
          <x14:cfRule type="dataBar" id="{9A7659AC-D104-48EC-B05A-4908152B935D}">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159D6-1E99-425F-A556-1B0184412D86}">
  <dimension ref="B1:S45"/>
  <sheetViews>
    <sheetView workbookViewId="0">
      <selection activeCell="D9" sqref="D9"/>
    </sheetView>
  </sheetViews>
  <sheetFormatPr defaultRowHeight="14.35" x14ac:dyDescent="0.5"/>
  <cols>
    <col min="2" max="2" width="15.3515625" bestFit="1" customWidth="1"/>
    <col min="3" max="3" width="21.3515625" style="3" bestFit="1" customWidth="1"/>
    <col min="4" max="4" width="18.64453125" bestFit="1" customWidth="1"/>
    <col min="5" max="5" width="37.1171875" bestFit="1" customWidth="1"/>
    <col min="6" max="6" width="15.3515625" bestFit="1" customWidth="1"/>
    <col min="7" max="7" width="21.3515625" customWidth="1"/>
    <col min="8" max="8" width="18.64453125" bestFit="1" customWidth="1"/>
    <col min="9" max="9" width="16.3515625" bestFit="1" customWidth="1"/>
    <col min="12" max="12" width="13.64453125" bestFit="1" customWidth="1"/>
    <col min="13" max="13" width="11.64453125" bestFit="1" customWidth="1"/>
    <col min="14" max="14" width="15.41015625" bestFit="1" customWidth="1"/>
    <col min="15" max="15" width="32.1171875" bestFit="1" customWidth="1"/>
    <col min="16" max="16" width="11.64453125" bestFit="1" customWidth="1"/>
    <col min="17" max="17" width="16.3515625" bestFit="1" customWidth="1"/>
    <col min="18" max="18" width="34.3515625" bestFit="1" customWidth="1"/>
    <col min="19" max="19" width="53.41015625" bestFit="1" customWidth="1"/>
  </cols>
  <sheetData>
    <row r="1" spans="2:19" ht="15.75" customHeight="1" x14ac:dyDescent="0.5">
      <c r="C1" s="52" t="s">
        <v>28</v>
      </c>
      <c r="D1" s="53"/>
      <c r="E1" s="53"/>
      <c r="F1" s="53"/>
      <c r="G1" s="54"/>
      <c r="H1" s="4"/>
    </row>
    <row r="2" spans="2:19" ht="14.7" thickBot="1" x14ac:dyDescent="0.55000000000000004">
      <c r="C2" s="55"/>
      <c r="D2" s="56"/>
      <c r="E2" s="56"/>
      <c r="F2" s="56"/>
      <c r="G2" s="57"/>
    </row>
    <row r="3" spans="2:19" ht="14.7" thickBot="1" x14ac:dyDescent="0.55000000000000004"/>
    <row r="4" spans="2:19" x14ac:dyDescent="0.5">
      <c r="C4" s="71" t="s">
        <v>29</v>
      </c>
      <c r="D4" s="72"/>
      <c r="E4" s="14"/>
    </row>
    <row r="5" spans="2:19" x14ac:dyDescent="0.5">
      <c r="C5" s="18" t="s">
        <v>4</v>
      </c>
      <c r="D5" s="34">
        <v>3</v>
      </c>
      <c r="E5" s="6"/>
      <c r="G5" s="45" t="s">
        <v>30</v>
      </c>
      <c r="H5" s="45"/>
    </row>
    <row r="6" spans="2:19" x14ac:dyDescent="0.5">
      <c r="C6" s="18" t="s">
        <v>6</v>
      </c>
      <c r="D6" s="34">
        <v>1.2</v>
      </c>
      <c r="E6" s="6"/>
      <c r="G6" s="11" t="s">
        <v>5</v>
      </c>
      <c r="H6" s="11">
        <v>2.69</v>
      </c>
      <c r="S6" s="2"/>
    </row>
    <row r="7" spans="2:19" x14ac:dyDescent="0.5">
      <c r="B7" s="2"/>
      <c r="C7" s="18" t="s">
        <v>8</v>
      </c>
      <c r="D7" s="34">
        <v>0.8</v>
      </c>
      <c r="E7" s="6"/>
      <c r="G7" s="11" t="s">
        <v>31</v>
      </c>
      <c r="H7" s="11">
        <v>0.41</v>
      </c>
    </row>
    <row r="8" spans="2:19" x14ac:dyDescent="0.5">
      <c r="C8" s="18" t="s">
        <v>9</v>
      </c>
      <c r="D8" s="27">
        <f>D7*D5*D6</f>
        <v>2.8800000000000003</v>
      </c>
      <c r="E8" s="6"/>
    </row>
    <row r="9" spans="2:19" x14ac:dyDescent="0.5">
      <c r="C9" s="18" t="s">
        <v>10</v>
      </c>
      <c r="D9" s="34">
        <v>180</v>
      </c>
      <c r="E9" s="6"/>
    </row>
    <row r="10" spans="2:19" x14ac:dyDescent="0.5">
      <c r="C10" s="18"/>
      <c r="D10" s="13"/>
      <c r="E10" s="6"/>
    </row>
    <row r="11" spans="2:19" x14ac:dyDescent="0.5">
      <c r="C11" s="18" t="s">
        <v>11</v>
      </c>
      <c r="D11" s="34">
        <v>400</v>
      </c>
      <c r="E11" s="6"/>
    </row>
    <row r="12" spans="2:19" ht="14.7" thickBot="1" x14ac:dyDescent="0.55000000000000004">
      <c r="C12" s="15"/>
      <c r="D12" s="17"/>
      <c r="E12" s="17"/>
    </row>
    <row r="13" spans="2:19" x14ac:dyDescent="0.5">
      <c r="E13" s="4"/>
    </row>
    <row r="14" spans="2:19" ht="14.7" thickBot="1" x14ac:dyDescent="0.55000000000000004">
      <c r="F14" s="3"/>
    </row>
    <row r="15" spans="2:19" x14ac:dyDescent="0.5">
      <c r="B15" s="49" t="s">
        <v>32</v>
      </c>
      <c r="C15" s="50"/>
      <c r="D15" s="51"/>
      <c r="F15" s="49" t="s">
        <v>33</v>
      </c>
      <c r="G15" s="50"/>
      <c r="H15" s="51"/>
    </row>
    <row r="16" spans="2:19" x14ac:dyDescent="0.5">
      <c r="B16" s="12"/>
      <c r="C16" s="11" t="s">
        <v>14</v>
      </c>
      <c r="D16" s="13" t="s">
        <v>15</v>
      </c>
      <c r="F16" s="12"/>
      <c r="G16" s="11" t="s">
        <v>14</v>
      </c>
      <c r="H16" s="13" t="s">
        <v>15</v>
      </c>
    </row>
    <row r="17" spans="2:8" x14ac:dyDescent="0.5">
      <c r="B17" s="18" t="s">
        <v>4</v>
      </c>
      <c r="C17" s="11">
        <v>3</v>
      </c>
      <c r="D17" s="13">
        <f>ROUNDDOWN(C17/D5,0)</f>
        <v>1</v>
      </c>
      <c r="F17" s="18" t="s">
        <v>4</v>
      </c>
      <c r="G17" s="11">
        <v>3</v>
      </c>
      <c r="H17" s="13">
        <f>ROUNDDOWN(G17/D5,0)</f>
        <v>1</v>
      </c>
    </row>
    <row r="18" spans="2:8" x14ac:dyDescent="0.5">
      <c r="B18" s="18" t="s">
        <v>6</v>
      </c>
      <c r="C18" s="11">
        <v>2.4700000000000002</v>
      </c>
      <c r="D18" s="13">
        <f>ROUNDDOWN(C18/D6,0)</f>
        <v>2</v>
      </c>
      <c r="F18" s="18" t="s">
        <v>6</v>
      </c>
      <c r="G18" s="11">
        <v>2.4700000000000002</v>
      </c>
      <c r="H18" s="13">
        <f>ROUNDDOWN(G18/D6,0)</f>
        <v>2</v>
      </c>
    </row>
    <row r="19" spans="2:8" x14ac:dyDescent="0.5">
      <c r="B19" s="18" t="s">
        <v>8</v>
      </c>
      <c r="C19" s="11">
        <v>13.6</v>
      </c>
      <c r="D19" s="13">
        <f>ROUNDDOWN(C19/D7,0)</f>
        <v>17</v>
      </c>
      <c r="F19" s="18" t="s">
        <v>8</v>
      </c>
      <c r="G19" s="11">
        <v>21.2</v>
      </c>
      <c r="H19" s="13">
        <f>ROUNDDOWN(G19/D7,0)</f>
        <v>26</v>
      </c>
    </row>
    <row r="20" spans="2:8" ht="14.7" thickBot="1" x14ac:dyDescent="0.55000000000000004">
      <c r="B20" s="42" t="s">
        <v>9</v>
      </c>
      <c r="C20" s="25">
        <f>C18*C17*C19</f>
        <v>100.776</v>
      </c>
      <c r="D20" s="26">
        <f>D19*D17*D18</f>
        <v>34</v>
      </c>
      <c r="F20" s="42" t="s">
        <v>9</v>
      </c>
      <c r="G20" s="25">
        <f>G18*G17*G19</f>
        <v>157.09199999999998</v>
      </c>
      <c r="H20" s="26">
        <f>H19*H17*H18</f>
        <v>52</v>
      </c>
    </row>
    <row r="21" spans="2:8" x14ac:dyDescent="0.5">
      <c r="B21" s="23"/>
      <c r="C21" s="19"/>
      <c r="D21" s="14"/>
      <c r="F21" s="23"/>
      <c r="G21" s="19"/>
      <c r="H21" s="14"/>
    </row>
    <row r="22" spans="2:8" x14ac:dyDescent="0.5">
      <c r="B22" s="7"/>
      <c r="D22" s="6"/>
      <c r="F22" s="5"/>
      <c r="H22" s="6"/>
    </row>
    <row r="23" spans="2:8" x14ac:dyDescent="0.5">
      <c r="B23" s="7"/>
      <c r="D23" s="6"/>
      <c r="F23" s="7"/>
      <c r="H23" s="6"/>
    </row>
    <row r="24" spans="2:8" x14ac:dyDescent="0.5">
      <c r="B24" s="7"/>
      <c r="D24" s="6"/>
      <c r="F24" s="7"/>
      <c r="H24" s="6"/>
    </row>
    <row r="25" spans="2:8" x14ac:dyDescent="0.5">
      <c r="B25" s="7"/>
      <c r="D25" s="6"/>
      <c r="F25" s="7"/>
      <c r="H25" s="6"/>
    </row>
    <row r="26" spans="2:8" x14ac:dyDescent="0.5">
      <c r="B26" s="7"/>
      <c r="D26" s="6"/>
      <c r="F26" s="7"/>
      <c r="H26" s="6"/>
    </row>
    <row r="27" spans="2:8" x14ac:dyDescent="0.5">
      <c r="B27" s="7"/>
      <c r="D27" s="6"/>
      <c r="F27" s="7"/>
      <c r="H27" s="6"/>
    </row>
    <row r="28" spans="2:8" x14ac:dyDescent="0.5">
      <c r="B28" s="7"/>
      <c r="D28" s="6"/>
      <c r="F28" s="7"/>
      <c r="H28" s="6"/>
    </row>
    <row r="29" spans="2:8" x14ac:dyDescent="0.5">
      <c r="B29" s="7"/>
      <c r="D29" s="6"/>
      <c r="F29" s="7"/>
      <c r="H29" s="6"/>
    </row>
    <row r="30" spans="2:8" x14ac:dyDescent="0.5">
      <c r="B30" s="7"/>
      <c r="D30" s="6"/>
      <c r="F30" s="7"/>
      <c r="H30" s="6"/>
    </row>
    <row r="31" spans="2:8" ht="14.7" thickBot="1" x14ac:dyDescent="0.55000000000000004">
      <c r="B31" s="9"/>
      <c r="C31" s="10"/>
      <c r="D31" s="17"/>
      <c r="F31" s="9"/>
      <c r="G31" s="16"/>
      <c r="H31" s="17"/>
    </row>
    <row r="32" spans="2:8" x14ac:dyDescent="0.5">
      <c r="B32" s="7"/>
      <c r="C32" s="3" t="s">
        <v>16</v>
      </c>
      <c r="D32" s="29">
        <f>D9*D20/1000</f>
        <v>6.12</v>
      </c>
      <c r="F32" s="7"/>
      <c r="G32" s="3" t="s">
        <v>16</v>
      </c>
      <c r="H32" s="29">
        <f>D9*H20/1000</f>
        <v>9.36</v>
      </c>
    </row>
    <row r="33" spans="2:8" x14ac:dyDescent="0.5">
      <c r="B33" s="7"/>
      <c r="C33" s="3" t="s">
        <v>17</v>
      </c>
      <c r="D33" s="29">
        <f>25*1.010575^D32</f>
        <v>26.662418223743678</v>
      </c>
      <c r="F33" s="7"/>
      <c r="G33" s="3" t="s">
        <v>34</v>
      </c>
      <c r="H33" s="29">
        <f>30*1.0097^H32</f>
        <v>32.836866650655175</v>
      </c>
    </row>
    <row r="34" spans="2:8" x14ac:dyDescent="0.5">
      <c r="B34" s="7"/>
      <c r="C34" s="3" t="s">
        <v>18</v>
      </c>
      <c r="D34" s="31">
        <f>D20*D8/C20</f>
        <v>0.97165991902834026</v>
      </c>
      <c r="F34" s="7"/>
      <c r="G34" s="3" t="s">
        <v>18</v>
      </c>
      <c r="H34" s="31">
        <f>H20*D8/G20</f>
        <v>0.95332671300893768</v>
      </c>
    </row>
    <row r="35" spans="2:8" x14ac:dyDescent="0.5">
      <c r="B35" s="7"/>
      <c r="C35" s="3" t="s">
        <v>19</v>
      </c>
      <c r="D35" s="6">
        <f>D20*D8/C20*100</f>
        <v>97.165991902834023</v>
      </c>
      <c r="F35" s="7"/>
      <c r="G35" s="3" t="s">
        <v>19</v>
      </c>
      <c r="H35" s="6">
        <f>H20*D8/G20*100</f>
        <v>95.332671300893765</v>
      </c>
    </row>
    <row r="36" spans="2:8" x14ac:dyDescent="0.5">
      <c r="B36" s="7"/>
      <c r="C36" s="3" t="s">
        <v>20</v>
      </c>
      <c r="D36" s="6">
        <f>D32*D11</f>
        <v>2448</v>
      </c>
      <c r="F36" s="7"/>
      <c r="G36" s="3" t="s">
        <v>20</v>
      </c>
      <c r="H36" s="6">
        <f>H32*D11</f>
        <v>3744</v>
      </c>
    </row>
    <row r="37" spans="2:8" x14ac:dyDescent="0.5">
      <c r="B37" s="7"/>
      <c r="C37" s="3" t="s">
        <v>53</v>
      </c>
      <c r="D37" s="24">
        <f>D33/100*D11*H6</f>
        <v>286.88762008748199</v>
      </c>
      <c r="F37" s="7"/>
      <c r="G37" s="3" t="s">
        <v>53</v>
      </c>
      <c r="H37" s="24">
        <f>H33/100*D11*H6</f>
        <v>353.32468516104967</v>
      </c>
    </row>
    <row r="38" spans="2:8" ht="14.7" thickBot="1" x14ac:dyDescent="0.55000000000000004">
      <c r="B38" s="9"/>
      <c r="C38" s="39" t="s">
        <v>51</v>
      </c>
      <c r="D38" s="41">
        <f>D37/D36</f>
        <v>0.11719265526449428</v>
      </c>
      <c r="F38" s="9"/>
      <c r="G38" s="39" t="s">
        <v>51</v>
      </c>
      <c r="H38" s="41">
        <f>H37/H36</f>
        <v>9.4370909498143613E-2</v>
      </c>
    </row>
    <row r="40" spans="2:8" x14ac:dyDescent="0.5">
      <c r="E40" s="44" t="s">
        <v>35</v>
      </c>
      <c r="F40" s="44"/>
    </row>
    <row r="41" spans="2:8" x14ac:dyDescent="0.5">
      <c r="E41" t="s">
        <v>22</v>
      </c>
      <c r="F41" s="33">
        <f>((D38-H38)/D38)</f>
        <v>0.19473699708265715</v>
      </c>
    </row>
    <row r="43" spans="2:8" x14ac:dyDescent="0.5">
      <c r="E43" s="44" t="s">
        <v>23</v>
      </c>
      <c r="F43" s="44"/>
    </row>
    <row r="44" spans="2:8" x14ac:dyDescent="0.5">
      <c r="E44" t="s">
        <v>24</v>
      </c>
      <c r="F44" s="1">
        <f>H33*1.04/100*D11*H7</f>
        <v>56.006559759357465</v>
      </c>
    </row>
    <row r="45" spans="2:8" x14ac:dyDescent="0.5">
      <c r="E45" t="s">
        <v>25</v>
      </c>
      <c r="F45" s="30">
        <f>(H37-F44)/H37</f>
        <v>0.84148698884758366</v>
      </c>
    </row>
  </sheetData>
  <sheetProtection algorithmName="SHA-512" hashValue="7KN2oxd/o2lTy0ge2+Vy3NiUSK5jSK5Hq3sK3l838E1Fxlgvxu2j3/gyB+kDlJ7t/ppxE+K4e9/Ou8zpcn++aA==" saltValue="BNdgOesiCxgTJA9f1Krh7g==" spinCount="100000" sheet="1" objects="1" scenarios="1" selectLockedCells="1"/>
  <mergeCells count="4">
    <mergeCell ref="B15:D15"/>
    <mergeCell ref="F15:H15"/>
    <mergeCell ref="C1:G2"/>
    <mergeCell ref="C4:D4"/>
  </mergeCells>
  <conditionalFormatting sqref="B7">
    <cfRule type="dataBar" priority="5">
      <dataBar>
        <cfvo type="percent" val="0"/>
        <cfvo type="percent" val="100"/>
        <color rgb="FF638EC6"/>
      </dataBar>
      <extLst>
        <ext xmlns:x14="http://schemas.microsoft.com/office/spreadsheetml/2009/9/main" uri="{B025F937-C7B1-47D3-B67F-A62EFF666E3E}">
          <x14:id>{936CAA9D-FD3D-4219-A88E-E68AFBCC5905}</x14:id>
        </ext>
      </extLst>
    </cfRule>
  </conditionalFormatting>
  <conditionalFormatting sqref="B36">
    <cfRule type="dataBar" priority="4">
      <dataBar>
        <cfvo type="num" val="0"/>
        <cfvo type="num" val="100"/>
        <color rgb="FF638EC6"/>
      </dataBar>
      <extLst>
        <ext xmlns:x14="http://schemas.microsoft.com/office/spreadsheetml/2009/9/main" uri="{B025F937-C7B1-47D3-B67F-A62EFF666E3E}">
          <x14:id>{F3234D4C-8181-4FEB-870E-AB68024F8ABE}</x14:id>
        </ext>
      </extLst>
    </cfRule>
  </conditionalFormatting>
  <conditionalFormatting sqref="D32 H32">
    <cfRule type="dataBar" priority="1">
      <dataBar>
        <cfvo type="num" val="42.1"/>
        <cfvo type="max"/>
        <color rgb="FFFF0000"/>
      </dataBar>
      <extLst>
        <ext xmlns:x14="http://schemas.microsoft.com/office/spreadsheetml/2009/9/main" uri="{B025F937-C7B1-47D3-B67F-A62EFF666E3E}">
          <x14:id>{57A6ACBD-5779-4BCF-BC87-C27C269AE310}</x14:id>
        </ext>
      </extLst>
    </cfRule>
  </conditionalFormatting>
  <conditionalFormatting sqref="D35">
    <cfRule type="dataBar" priority="2">
      <dataBar showValue="0">
        <cfvo type="num" val="0"/>
        <cfvo type="num" val="100"/>
        <color rgb="FF638EC6"/>
      </dataBar>
      <extLst>
        <ext xmlns:x14="http://schemas.microsoft.com/office/spreadsheetml/2009/9/main" uri="{B025F937-C7B1-47D3-B67F-A62EFF666E3E}">
          <x14:id>{099699A6-BE32-4B02-B2B8-7FADC6729351}</x14:id>
        </ext>
      </extLst>
    </cfRule>
  </conditionalFormatting>
  <conditionalFormatting sqref="H35">
    <cfRule type="dataBar" priority="3">
      <dataBar showValue="0">
        <cfvo type="num" val="0"/>
        <cfvo type="num" val="100"/>
        <color rgb="FF638EC6"/>
      </dataBar>
      <extLst>
        <ext xmlns:x14="http://schemas.microsoft.com/office/spreadsheetml/2009/9/main" uri="{B025F937-C7B1-47D3-B67F-A62EFF666E3E}">
          <x14:id>{B8F47169-6BA0-4194-B0F5-9AB0033D5FBC}</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36CAA9D-FD3D-4219-A88E-E68AFBCC5905}">
            <x14:dataBar minLength="0" maxLength="100" gradient="0" direction="rightToLeft">
              <x14:cfvo type="percent">
                <xm:f>0</xm:f>
              </x14:cfvo>
              <x14:cfvo type="percent">
                <xm:f>100</xm:f>
              </x14:cfvo>
              <x14:negativeFillColor rgb="FFFF0000"/>
              <x14:axisColor rgb="FF000000"/>
            </x14:dataBar>
          </x14:cfRule>
          <xm:sqref>B7</xm:sqref>
        </x14:conditionalFormatting>
        <x14:conditionalFormatting xmlns:xm="http://schemas.microsoft.com/office/excel/2006/main">
          <x14:cfRule type="dataBar" id="{F3234D4C-8181-4FEB-870E-AB68024F8ABE}">
            <x14:dataBar minLength="0" maxLength="100" gradient="0">
              <x14:cfvo type="num">
                <xm:f>0</xm:f>
              </x14:cfvo>
              <x14:cfvo type="num">
                <xm:f>100</xm:f>
              </x14:cfvo>
              <x14:negativeFillColor rgb="FFFF0000"/>
              <x14:axisColor rgb="FF000000"/>
            </x14:dataBar>
          </x14:cfRule>
          <xm:sqref>B36</xm:sqref>
        </x14:conditionalFormatting>
        <x14:conditionalFormatting xmlns:xm="http://schemas.microsoft.com/office/excel/2006/main">
          <x14:cfRule type="dataBar" id="{57A6ACBD-5779-4BCF-BC87-C27C269AE310}">
            <x14:dataBar minLength="0" maxLength="100" gradient="0">
              <x14:cfvo type="num">
                <xm:f>42.1</xm:f>
              </x14:cfvo>
              <x14:cfvo type="autoMax"/>
              <x14:negativeFillColor rgb="FFFF0000"/>
              <x14:axisColor rgb="FF000000"/>
            </x14:dataBar>
          </x14:cfRule>
          <xm:sqref>D32 H32</xm:sqref>
        </x14:conditionalFormatting>
        <x14:conditionalFormatting xmlns:xm="http://schemas.microsoft.com/office/excel/2006/main">
          <x14:cfRule type="dataBar" id="{099699A6-BE32-4B02-B2B8-7FADC6729351}">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B8F47169-6BA0-4194-B0F5-9AB0033D5FBC}">
            <x14:dataBar minLength="0" maxLength="100" gradient="0">
              <x14:cfvo type="num">
                <xm:f>0</xm:f>
              </x14:cfvo>
              <x14:cfvo type="num">
                <xm:f>100</xm:f>
              </x14:cfvo>
              <x14:negativeFillColor rgb="FFFF0000"/>
              <x14:axisColor rgb="FF000000"/>
            </x14:dataBar>
          </x14:cfRule>
          <xm:sqref>H35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FA4A6-DD0B-4E3C-9471-7D4FECD22143}">
  <dimension ref="B1:S81"/>
  <sheetViews>
    <sheetView workbookViewId="0">
      <selection activeCell="H14" sqref="H14"/>
    </sheetView>
  </sheetViews>
  <sheetFormatPr defaultRowHeight="14.35" x14ac:dyDescent="0.5"/>
  <cols>
    <col min="2" max="2" width="15.3515625" bestFit="1" customWidth="1"/>
    <col min="3" max="3" width="21.3515625" style="3" bestFit="1" customWidth="1"/>
    <col min="4" max="4" width="18.64453125" bestFit="1" customWidth="1"/>
    <col min="5" max="5" width="37.1171875" bestFit="1" customWidth="1"/>
    <col min="6" max="6" width="15.3515625" bestFit="1" customWidth="1"/>
    <col min="7" max="7" width="21.3515625" customWidth="1"/>
    <col min="8" max="8" width="18.64453125" bestFit="1" customWidth="1"/>
    <col min="9" max="9" width="16.3515625" bestFit="1" customWidth="1"/>
    <col min="12" max="12" width="13.64453125" bestFit="1" customWidth="1"/>
    <col min="13" max="13" width="11.64453125" bestFit="1" customWidth="1"/>
    <col min="14" max="14" width="15.41015625" bestFit="1" customWidth="1"/>
    <col min="15" max="15" width="32.1171875" bestFit="1" customWidth="1"/>
    <col min="16" max="16" width="11.64453125" bestFit="1" customWidth="1"/>
    <col min="17" max="17" width="16.3515625" bestFit="1" customWidth="1"/>
    <col min="18" max="18" width="34.3515625" bestFit="1" customWidth="1"/>
    <col min="19" max="19" width="53.41015625" bestFit="1" customWidth="1"/>
  </cols>
  <sheetData>
    <row r="1" spans="2:19" ht="15.75" customHeight="1" x14ac:dyDescent="0.5">
      <c r="C1" s="65" t="s">
        <v>36</v>
      </c>
      <c r="D1" s="66"/>
      <c r="E1" s="67"/>
      <c r="F1" s="4"/>
    </row>
    <row r="2" spans="2:19" ht="14.7" thickBot="1" x14ac:dyDescent="0.55000000000000004">
      <c r="C2" s="68"/>
      <c r="D2" s="69"/>
      <c r="E2" s="70"/>
    </row>
    <row r="3" spans="2:19" ht="14.7" thickBot="1" x14ac:dyDescent="0.55000000000000004"/>
    <row r="4" spans="2:19" x14ac:dyDescent="0.5">
      <c r="C4" s="71" t="s">
        <v>29</v>
      </c>
      <c r="D4" s="72"/>
      <c r="E4" s="14"/>
      <c r="G4" s="48" t="s">
        <v>30</v>
      </c>
      <c r="H4" s="48"/>
    </row>
    <row r="5" spans="2:19" x14ac:dyDescent="0.5">
      <c r="C5" s="18" t="s">
        <v>4</v>
      </c>
      <c r="D5" s="34">
        <v>3</v>
      </c>
      <c r="E5" s="6"/>
      <c r="G5" s="11" t="s">
        <v>5</v>
      </c>
      <c r="H5" s="11">
        <v>2.69</v>
      </c>
    </row>
    <row r="6" spans="2:19" x14ac:dyDescent="0.5">
      <c r="C6" s="18" t="s">
        <v>6</v>
      </c>
      <c r="D6" s="34">
        <v>1.2</v>
      </c>
      <c r="E6" s="6"/>
      <c r="G6" s="11" t="s">
        <v>31</v>
      </c>
      <c r="H6" s="11">
        <v>0.41</v>
      </c>
      <c r="S6" s="2"/>
    </row>
    <row r="7" spans="2:19" x14ac:dyDescent="0.5">
      <c r="B7" s="2"/>
      <c r="C7" s="18" t="s">
        <v>8</v>
      </c>
      <c r="D7" s="34">
        <v>0.8</v>
      </c>
      <c r="E7" s="6"/>
    </row>
    <row r="8" spans="2:19" x14ac:dyDescent="0.5">
      <c r="C8" s="18" t="s">
        <v>9</v>
      </c>
      <c r="D8" s="27">
        <f>D7*D5*D6</f>
        <v>2.8800000000000003</v>
      </c>
      <c r="E8" s="6"/>
    </row>
    <row r="9" spans="2:19" x14ac:dyDescent="0.5">
      <c r="C9" s="18" t="s">
        <v>10</v>
      </c>
      <c r="D9" s="34">
        <v>500</v>
      </c>
      <c r="E9" s="6"/>
    </row>
    <row r="10" spans="2:19" x14ac:dyDescent="0.5">
      <c r="C10" s="46"/>
      <c r="D10" s="47"/>
      <c r="E10" s="6"/>
    </row>
    <row r="11" spans="2:19" ht="14.7" thickBot="1" x14ac:dyDescent="0.55000000000000004">
      <c r="C11" s="21" t="s">
        <v>11</v>
      </c>
      <c r="D11" s="38">
        <v>450</v>
      </c>
      <c r="E11" s="17"/>
    </row>
    <row r="13" spans="2:19" ht="14.7" thickBot="1" x14ac:dyDescent="0.55000000000000004"/>
    <row r="14" spans="2:19" ht="14.7" thickBot="1" x14ac:dyDescent="0.55000000000000004">
      <c r="B14" s="73" t="s">
        <v>38</v>
      </c>
      <c r="C14" s="74"/>
      <c r="D14" s="43">
        <v>24</v>
      </c>
      <c r="F14" s="73" t="s">
        <v>39</v>
      </c>
      <c r="G14" s="74"/>
      <c r="H14" s="43">
        <v>34</v>
      </c>
    </row>
    <row r="15" spans="2:19" x14ac:dyDescent="0.5">
      <c r="B15" s="49" t="s">
        <v>32</v>
      </c>
      <c r="C15" s="50"/>
      <c r="D15" s="51"/>
      <c r="F15" s="49" t="s">
        <v>32</v>
      </c>
      <c r="G15" s="50"/>
      <c r="H15" s="51"/>
    </row>
    <row r="16" spans="2:19" x14ac:dyDescent="0.5">
      <c r="B16" s="12"/>
      <c r="C16" s="11" t="s">
        <v>14</v>
      </c>
      <c r="D16" s="13" t="s">
        <v>15</v>
      </c>
      <c r="F16" s="12"/>
      <c r="G16" s="11" t="s">
        <v>14</v>
      </c>
      <c r="H16" s="13" t="s">
        <v>15</v>
      </c>
    </row>
    <row r="17" spans="2:8" x14ac:dyDescent="0.5">
      <c r="B17" s="18" t="s">
        <v>4</v>
      </c>
      <c r="C17" s="11">
        <v>3</v>
      </c>
      <c r="D17" s="13">
        <f>ROUNDDOWN(C17/D5,0)</f>
        <v>1</v>
      </c>
      <c r="F17" s="18" t="s">
        <v>4</v>
      </c>
      <c r="G17" s="11">
        <v>3</v>
      </c>
      <c r="H17" s="13">
        <f>ROUNDDOWN(G17/D5,0)</f>
        <v>1</v>
      </c>
    </row>
    <row r="18" spans="2:8" x14ac:dyDescent="0.5">
      <c r="B18" s="18" t="s">
        <v>6</v>
      </c>
      <c r="C18" s="11">
        <v>2.4700000000000002</v>
      </c>
      <c r="D18" s="13">
        <f>ROUNDDOWN(C18/D6,0)</f>
        <v>2</v>
      </c>
      <c r="F18" s="18" t="s">
        <v>6</v>
      </c>
      <c r="G18" s="11">
        <v>2.4700000000000002</v>
      </c>
      <c r="H18" s="13">
        <f t="shared" ref="H18:H19" si="0">ROUNDDOWN(G18/D6,0)</f>
        <v>2</v>
      </c>
    </row>
    <row r="19" spans="2:8" x14ac:dyDescent="0.5">
      <c r="B19" s="18" t="s">
        <v>8</v>
      </c>
      <c r="C19" s="11">
        <v>13.6</v>
      </c>
      <c r="D19" s="13">
        <f>ROUNDDOWN(C19/D7,0)</f>
        <v>17</v>
      </c>
      <c r="F19" s="18" t="s">
        <v>8</v>
      </c>
      <c r="G19" s="11">
        <v>13.6</v>
      </c>
      <c r="H19" s="13">
        <f t="shared" si="0"/>
        <v>17</v>
      </c>
    </row>
    <row r="20" spans="2:8" ht="14.7" thickBot="1" x14ac:dyDescent="0.55000000000000004">
      <c r="B20" s="42" t="s">
        <v>9</v>
      </c>
      <c r="C20" s="25">
        <f>C18*C17*C19</f>
        <v>100.776</v>
      </c>
      <c r="D20" s="26">
        <f>D19*D17*D18</f>
        <v>34</v>
      </c>
      <c r="F20" s="42" t="s">
        <v>9</v>
      </c>
      <c r="G20" s="25">
        <f>G18*G17*G19</f>
        <v>100.776</v>
      </c>
      <c r="H20" s="26">
        <f>H19*H17*H18</f>
        <v>34</v>
      </c>
    </row>
    <row r="21" spans="2:8" x14ac:dyDescent="0.5">
      <c r="B21" s="23"/>
      <c r="C21" s="19"/>
      <c r="D21" s="14"/>
      <c r="F21" s="23"/>
      <c r="G21" s="19"/>
      <c r="H21" s="14"/>
    </row>
    <row r="22" spans="2:8" x14ac:dyDescent="0.5">
      <c r="B22" s="7"/>
      <c r="D22" s="6"/>
      <c r="F22" s="7"/>
      <c r="G22" s="3"/>
      <c r="H22" s="6"/>
    </row>
    <row r="23" spans="2:8" x14ac:dyDescent="0.5">
      <c r="B23" s="7"/>
      <c r="D23" s="6"/>
      <c r="F23" s="7"/>
      <c r="G23" s="3"/>
      <c r="H23" s="6"/>
    </row>
    <row r="24" spans="2:8" x14ac:dyDescent="0.5">
      <c r="B24" s="7"/>
      <c r="D24" s="6"/>
      <c r="F24" s="7"/>
      <c r="G24" s="3"/>
      <c r="H24" s="6"/>
    </row>
    <row r="25" spans="2:8" x14ac:dyDescent="0.5">
      <c r="B25" s="7"/>
      <c r="D25" s="6"/>
      <c r="F25" s="7"/>
      <c r="G25" s="3"/>
      <c r="H25" s="6"/>
    </row>
    <row r="26" spans="2:8" x14ac:dyDescent="0.5">
      <c r="B26" s="7"/>
      <c r="D26" s="6"/>
      <c r="F26" s="7"/>
      <c r="G26" s="3"/>
      <c r="H26" s="6"/>
    </row>
    <row r="27" spans="2:8" x14ac:dyDescent="0.5">
      <c r="B27" s="7"/>
      <c r="D27" s="6"/>
      <c r="F27" s="7"/>
      <c r="G27" s="3"/>
      <c r="H27" s="6"/>
    </row>
    <row r="28" spans="2:8" x14ac:dyDescent="0.5">
      <c r="B28" s="7"/>
      <c r="D28" s="6"/>
      <c r="F28" s="7"/>
      <c r="G28" s="3"/>
      <c r="H28" s="6"/>
    </row>
    <row r="29" spans="2:8" x14ac:dyDescent="0.5">
      <c r="B29" s="7"/>
      <c r="D29" s="6"/>
      <c r="F29" s="7"/>
      <c r="G29" s="3"/>
      <c r="H29" s="6"/>
    </row>
    <row r="30" spans="2:8" x14ac:dyDescent="0.5">
      <c r="B30" s="7"/>
      <c r="D30" s="6"/>
      <c r="F30" s="7"/>
      <c r="G30" s="3"/>
      <c r="H30" s="6"/>
    </row>
    <row r="31" spans="2:8" ht="14.7" thickBot="1" x14ac:dyDescent="0.55000000000000004">
      <c r="B31" s="9"/>
      <c r="C31" s="10"/>
      <c r="D31" s="17"/>
      <c r="F31" s="9"/>
      <c r="G31" s="10"/>
      <c r="H31" s="17"/>
    </row>
    <row r="32" spans="2:8" x14ac:dyDescent="0.5">
      <c r="B32" s="7"/>
      <c r="C32" s="3" t="s">
        <v>16</v>
      </c>
      <c r="D32" s="29">
        <f>D9*D14/1000</f>
        <v>12</v>
      </c>
      <c r="F32" s="7"/>
      <c r="G32" s="3" t="s">
        <v>16</v>
      </c>
      <c r="H32" s="29">
        <f>D9*H14/1000</f>
        <v>17</v>
      </c>
    </row>
    <row r="33" spans="2:8" x14ac:dyDescent="0.5">
      <c r="B33" s="7"/>
      <c r="C33" s="3" t="s">
        <v>17</v>
      </c>
      <c r="D33" s="29">
        <f>25*1.010575^D32</f>
        <v>28.363682294013064</v>
      </c>
      <c r="F33" s="7"/>
      <c r="G33" s="3" t="s">
        <v>17</v>
      </c>
      <c r="H33" s="29">
        <f>25*1.010575^H32</f>
        <v>29.895468487255862</v>
      </c>
    </row>
    <row r="34" spans="2:8" x14ac:dyDescent="0.5">
      <c r="B34" s="7"/>
      <c r="C34" s="3" t="s">
        <v>18</v>
      </c>
      <c r="D34" s="31">
        <f>D14*D8/C20</f>
        <v>0.68587758990235781</v>
      </c>
      <c r="F34" s="7"/>
      <c r="G34" s="3" t="s">
        <v>18</v>
      </c>
      <c r="H34" s="31">
        <f>H14*D8/G20</f>
        <v>0.97165991902834026</v>
      </c>
    </row>
    <row r="35" spans="2:8" x14ac:dyDescent="0.5">
      <c r="B35" s="7"/>
      <c r="C35" s="3" t="s">
        <v>19</v>
      </c>
      <c r="D35" s="6">
        <f>D14*D8/C20*100</f>
        <v>68.587758990235784</v>
      </c>
      <c r="F35" s="7"/>
      <c r="G35" s="3" t="s">
        <v>19</v>
      </c>
      <c r="H35" s="6">
        <f>H14*D8/G20*100</f>
        <v>97.165991902834023</v>
      </c>
    </row>
    <row r="36" spans="2:8" x14ac:dyDescent="0.5">
      <c r="B36" s="7"/>
      <c r="C36" s="3" t="s">
        <v>20</v>
      </c>
      <c r="D36" s="6">
        <f>D32*D11</f>
        <v>5400</v>
      </c>
      <c r="F36" s="7"/>
      <c r="G36" s="3" t="s">
        <v>20</v>
      </c>
      <c r="H36" s="6">
        <f>H32*D11</f>
        <v>7650</v>
      </c>
    </row>
    <row r="37" spans="2:8" x14ac:dyDescent="0.5">
      <c r="B37" s="7"/>
      <c r="C37" s="3" t="s">
        <v>53</v>
      </c>
      <c r="D37" s="24">
        <f>D33/100*D11*H5</f>
        <v>343.34237416902812</v>
      </c>
      <c r="F37" s="7"/>
      <c r="G37" s="3" t="s">
        <v>53</v>
      </c>
      <c r="H37" s="24">
        <f>H33/100*D11*H5</f>
        <v>361.88464603823223</v>
      </c>
    </row>
    <row r="38" spans="2:8" ht="14.7" thickBot="1" x14ac:dyDescent="0.55000000000000004">
      <c r="B38" s="9"/>
      <c r="C38" s="39" t="s">
        <v>51</v>
      </c>
      <c r="D38" s="41">
        <f>D37/D36</f>
        <v>6.3581921142412609E-2</v>
      </c>
      <c r="F38" s="9"/>
      <c r="G38" s="39" t="s">
        <v>51</v>
      </c>
      <c r="H38" s="41">
        <f>H37/H36</f>
        <v>4.730518248865781E-2</v>
      </c>
    </row>
    <row r="40" spans="2:8" x14ac:dyDescent="0.5">
      <c r="E40" s="44" t="s">
        <v>21</v>
      </c>
      <c r="F40" s="44"/>
    </row>
    <row r="41" spans="2:8" x14ac:dyDescent="0.5">
      <c r="E41" t="s">
        <v>22</v>
      </c>
      <c r="F41" s="33">
        <f>((D38-H38)/D38)</f>
        <v>0.25599633294026602</v>
      </c>
    </row>
    <row r="43" spans="2:8" x14ac:dyDescent="0.5">
      <c r="E43" s="44" t="s">
        <v>23</v>
      </c>
      <c r="F43" s="44"/>
    </row>
    <row r="44" spans="2:8" x14ac:dyDescent="0.5">
      <c r="E44" t="s">
        <v>24</v>
      </c>
      <c r="F44" s="1">
        <f>H33*1.04/100*D11*H6</f>
        <v>57.363424933346543</v>
      </c>
    </row>
    <row r="45" spans="2:8" x14ac:dyDescent="0.5">
      <c r="E45" t="s">
        <v>25</v>
      </c>
      <c r="F45" s="30">
        <f>(H37-F44)/H37</f>
        <v>0.84148698884758366</v>
      </c>
    </row>
    <row r="46" spans="2:8" ht="14.7" thickBot="1" x14ac:dyDescent="0.55000000000000004">
      <c r="B46" s="16"/>
      <c r="C46" s="10"/>
      <c r="D46" s="16"/>
      <c r="E46" s="16"/>
      <c r="F46" s="16"/>
      <c r="G46" s="16"/>
      <c r="H46" s="16"/>
    </row>
    <row r="48" spans="2:8" ht="14.7" thickBot="1" x14ac:dyDescent="0.55000000000000004"/>
    <row r="49" spans="2:8" ht="14.7" thickBot="1" x14ac:dyDescent="0.55000000000000004">
      <c r="B49" s="73" t="s">
        <v>38</v>
      </c>
      <c r="C49" s="74"/>
      <c r="D49" s="43">
        <v>45</v>
      </c>
      <c r="F49" s="73" t="s">
        <v>39</v>
      </c>
      <c r="G49" s="74"/>
      <c r="H49" s="43">
        <v>52</v>
      </c>
    </row>
    <row r="50" spans="2:8" x14ac:dyDescent="0.5">
      <c r="B50" s="49" t="s">
        <v>33</v>
      </c>
      <c r="C50" s="50"/>
      <c r="D50" s="51"/>
      <c r="F50" s="49" t="s">
        <v>33</v>
      </c>
      <c r="G50" s="50"/>
      <c r="H50" s="51"/>
    </row>
    <row r="51" spans="2:8" x14ac:dyDescent="0.5">
      <c r="B51" s="12"/>
      <c r="C51" s="11" t="s">
        <v>14</v>
      </c>
      <c r="D51" s="13" t="s">
        <v>15</v>
      </c>
      <c r="F51" s="12"/>
      <c r="G51" s="11" t="s">
        <v>14</v>
      </c>
      <c r="H51" s="13" t="s">
        <v>15</v>
      </c>
    </row>
    <row r="52" spans="2:8" x14ac:dyDescent="0.5">
      <c r="B52" s="18" t="s">
        <v>4</v>
      </c>
      <c r="C52" s="11">
        <v>3</v>
      </c>
      <c r="D52" s="13">
        <f>ROUNDDOWN(C52/D5,0)</f>
        <v>1</v>
      </c>
      <c r="F52" s="18" t="s">
        <v>4</v>
      </c>
      <c r="G52" s="11">
        <v>3</v>
      </c>
      <c r="H52" s="13">
        <f>ROUNDDOWN(G52/D5,0)</f>
        <v>1</v>
      </c>
    </row>
    <row r="53" spans="2:8" x14ac:dyDescent="0.5">
      <c r="B53" s="18" t="s">
        <v>6</v>
      </c>
      <c r="C53" s="11">
        <v>2.4700000000000002</v>
      </c>
      <c r="D53" s="13">
        <f>ROUNDDOWN(C53/D6,0)</f>
        <v>2</v>
      </c>
      <c r="F53" s="18" t="s">
        <v>6</v>
      </c>
      <c r="G53" s="11">
        <v>2.4700000000000002</v>
      </c>
      <c r="H53" s="13">
        <f>ROUNDDOWN(G53/D6,0)</f>
        <v>2</v>
      </c>
    </row>
    <row r="54" spans="2:8" x14ac:dyDescent="0.5">
      <c r="B54" s="18" t="s">
        <v>8</v>
      </c>
      <c r="C54" s="11">
        <v>21.2</v>
      </c>
      <c r="D54" s="13">
        <f>ROUNDDOWN(C54/D7,0)</f>
        <v>26</v>
      </c>
      <c r="F54" s="18" t="s">
        <v>8</v>
      </c>
      <c r="G54" s="11">
        <v>21.2</v>
      </c>
      <c r="H54" s="13">
        <f>ROUNDDOWN(G54/D7,0)</f>
        <v>26</v>
      </c>
    </row>
    <row r="55" spans="2:8" ht="14.7" thickBot="1" x14ac:dyDescent="0.55000000000000004">
      <c r="B55" s="42" t="s">
        <v>9</v>
      </c>
      <c r="C55" s="25">
        <f>C53*C52*C54</f>
        <v>157.09199999999998</v>
      </c>
      <c r="D55" s="26">
        <f>D54*D52*D53</f>
        <v>52</v>
      </c>
      <c r="F55" s="42" t="s">
        <v>9</v>
      </c>
      <c r="G55" s="25">
        <f>G53*G52*G54</f>
        <v>157.09199999999998</v>
      </c>
      <c r="H55" s="13">
        <f>H52*H53*H54</f>
        <v>52</v>
      </c>
    </row>
    <row r="56" spans="2:8" x14ac:dyDescent="0.5">
      <c r="B56" s="23"/>
      <c r="C56" s="19"/>
      <c r="D56" s="14"/>
      <c r="F56" s="23"/>
      <c r="G56" s="19"/>
      <c r="H56" s="14"/>
    </row>
    <row r="57" spans="2:8" x14ac:dyDescent="0.5">
      <c r="B57" s="5"/>
      <c r="C57"/>
      <c r="D57" s="6"/>
      <c r="F57" s="5"/>
      <c r="H57" s="6"/>
    </row>
    <row r="58" spans="2:8" x14ac:dyDescent="0.5">
      <c r="B58" s="7"/>
      <c r="C58"/>
      <c r="D58" s="6"/>
      <c r="F58" s="7"/>
      <c r="H58" s="6"/>
    </row>
    <row r="59" spans="2:8" x14ac:dyDescent="0.5">
      <c r="B59" s="7"/>
      <c r="C59"/>
      <c r="D59" s="6"/>
      <c r="F59" s="7"/>
      <c r="H59" s="6"/>
    </row>
    <row r="60" spans="2:8" x14ac:dyDescent="0.5">
      <c r="B60" s="7"/>
      <c r="C60"/>
      <c r="D60" s="6"/>
      <c r="F60" s="7"/>
      <c r="H60" s="6"/>
    </row>
    <row r="61" spans="2:8" x14ac:dyDescent="0.5">
      <c r="B61" s="7"/>
      <c r="C61"/>
      <c r="D61" s="6"/>
      <c r="F61" s="7"/>
      <c r="H61" s="6"/>
    </row>
    <row r="62" spans="2:8" x14ac:dyDescent="0.5">
      <c r="B62" s="7"/>
      <c r="C62"/>
      <c r="D62" s="6"/>
      <c r="F62" s="7"/>
      <c r="H62" s="6"/>
    </row>
    <row r="63" spans="2:8" x14ac:dyDescent="0.5">
      <c r="B63" s="7"/>
      <c r="C63"/>
      <c r="D63" s="6"/>
      <c r="F63" s="7"/>
      <c r="H63" s="6"/>
    </row>
    <row r="64" spans="2:8" x14ac:dyDescent="0.5">
      <c r="B64" s="7"/>
      <c r="C64"/>
      <c r="D64" s="6"/>
      <c r="F64" s="7"/>
      <c r="H64" s="6"/>
    </row>
    <row r="65" spans="2:8" x14ac:dyDescent="0.5">
      <c r="B65" s="7"/>
      <c r="C65"/>
      <c r="D65" s="6"/>
      <c r="F65" s="7"/>
      <c r="H65" s="6"/>
    </row>
    <row r="66" spans="2:8" ht="14.7" thickBot="1" x14ac:dyDescent="0.55000000000000004">
      <c r="B66" s="9"/>
      <c r="C66" s="16"/>
      <c r="D66" s="17"/>
      <c r="F66" s="9"/>
      <c r="G66" s="16"/>
      <c r="H66" s="17"/>
    </row>
    <row r="67" spans="2:8" x14ac:dyDescent="0.5">
      <c r="B67" s="7"/>
      <c r="C67" s="3" t="s">
        <v>16</v>
      </c>
      <c r="D67" s="29">
        <f>D9*D49/1000</f>
        <v>22.5</v>
      </c>
      <c r="F67" s="7"/>
      <c r="G67" s="3" t="s">
        <v>16</v>
      </c>
      <c r="H67" s="29">
        <f>D9*H49/1000</f>
        <v>26</v>
      </c>
    </row>
    <row r="68" spans="2:8" x14ac:dyDescent="0.5">
      <c r="B68" s="7"/>
      <c r="C68" s="3" t="s">
        <v>34</v>
      </c>
      <c r="D68" s="29">
        <f>30*1.0097^D67</f>
        <v>37.277713873274386</v>
      </c>
      <c r="F68" s="7"/>
      <c r="G68" s="3" t="s">
        <v>34</v>
      </c>
      <c r="H68" s="29">
        <f>30*1.0097^H67</f>
        <v>38.558711911272916</v>
      </c>
    </row>
    <row r="69" spans="2:8" x14ac:dyDescent="0.5">
      <c r="B69" s="7"/>
      <c r="C69" s="3" t="s">
        <v>18</v>
      </c>
      <c r="D69" s="31">
        <f>D49*D8/C55</f>
        <v>0.82499427087311916</v>
      </c>
      <c r="F69" s="7"/>
      <c r="G69" s="3" t="s">
        <v>18</v>
      </c>
      <c r="H69" s="31">
        <f>H49*D8/G55</f>
        <v>0.95332671300893768</v>
      </c>
    </row>
    <row r="70" spans="2:8" x14ac:dyDescent="0.5">
      <c r="B70" s="7"/>
      <c r="C70" s="3" t="s">
        <v>19</v>
      </c>
      <c r="D70" s="6">
        <f>D49*D8/C55*100</f>
        <v>82.499427087311915</v>
      </c>
      <c r="F70" s="7"/>
      <c r="G70" s="3" t="s">
        <v>19</v>
      </c>
      <c r="H70" s="6">
        <f>H49*D8/G55*100</f>
        <v>95.332671300893765</v>
      </c>
    </row>
    <row r="71" spans="2:8" x14ac:dyDescent="0.5">
      <c r="B71" s="7"/>
      <c r="C71" s="3" t="s">
        <v>20</v>
      </c>
      <c r="D71" s="6">
        <f>D67*D11</f>
        <v>10125</v>
      </c>
      <c r="F71" s="7"/>
      <c r="G71" s="3" t="s">
        <v>20</v>
      </c>
      <c r="H71" s="6">
        <f>H67*D11</f>
        <v>11700</v>
      </c>
    </row>
    <row r="72" spans="2:8" x14ac:dyDescent="0.5">
      <c r="B72" s="7"/>
      <c r="C72" s="3" t="s">
        <v>53</v>
      </c>
      <c r="D72" s="24">
        <f>D68/100*D11*H5</f>
        <v>451.24672643598649</v>
      </c>
      <c r="F72" s="7"/>
      <c r="G72" s="3" t="s">
        <v>53</v>
      </c>
      <c r="H72" s="24">
        <f>H68/100*D11*H5</f>
        <v>466.75320768595861</v>
      </c>
    </row>
    <row r="73" spans="2:8" ht="14.7" thickBot="1" x14ac:dyDescent="0.55000000000000004">
      <c r="B73" s="9"/>
      <c r="C73" s="39" t="s">
        <v>51</v>
      </c>
      <c r="D73" s="41">
        <f>D72/D71</f>
        <v>4.4567577919603606E-2</v>
      </c>
      <c r="F73" s="9"/>
      <c r="G73" s="39" t="s">
        <v>51</v>
      </c>
      <c r="H73" s="41">
        <f>H72/H71</f>
        <v>3.9893436554355434E-2</v>
      </c>
    </row>
    <row r="76" spans="2:8" x14ac:dyDescent="0.5">
      <c r="E76" s="44" t="s">
        <v>21</v>
      </c>
      <c r="F76" s="44"/>
    </row>
    <row r="77" spans="2:8" x14ac:dyDescent="0.5">
      <c r="E77" t="s">
        <v>22</v>
      </c>
      <c r="F77" s="33">
        <f>((D73-H73)/D73)</f>
        <v>0.10487761694566292</v>
      </c>
    </row>
    <row r="79" spans="2:8" x14ac:dyDescent="0.5">
      <c r="E79" s="44" t="s">
        <v>23</v>
      </c>
      <c r="F79" s="44"/>
    </row>
    <row r="80" spans="2:8" x14ac:dyDescent="0.5">
      <c r="E80" t="s">
        <v>24</v>
      </c>
      <c r="F80" s="1">
        <f>H68*1.04/100*D11*H6</f>
        <v>73.986456415350474</v>
      </c>
    </row>
    <row r="81" spans="5:6" x14ac:dyDescent="0.5">
      <c r="E81" t="s">
        <v>25</v>
      </c>
      <c r="F81" s="30">
        <f>(H72-F80)/H72</f>
        <v>0.84148698884758366</v>
      </c>
    </row>
  </sheetData>
  <sheetProtection algorithmName="SHA-512" hashValue="0n+CRg9aqPcHykCEVVz2l5Z4HQdnFW/48ZtQ8Gn7SQayn/qPHHWfF3J1hbRBzeuAD7+0UKhTUdBVvg926AL+xA==" saltValue="NbxFalLzsxW2iEy7tk3CVg==" spinCount="100000" sheet="1" objects="1" scenarios="1" selectLockedCells="1"/>
  <mergeCells count="11">
    <mergeCell ref="C1:E2"/>
    <mergeCell ref="C4:D4"/>
    <mergeCell ref="G4:H4"/>
    <mergeCell ref="B50:D50"/>
    <mergeCell ref="F50:H50"/>
    <mergeCell ref="F14:G14"/>
    <mergeCell ref="B14:C14"/>
    <mergeCell ref="B49:C49"/>
    <mergeCell ref="F49:G49"/>
    <mergeCell ref="B15:D15"/>
    <mergeCell ref="F15:H15"/>
  </mergeCells>
  <conditionalFormatting sqref="B7">
    <cfRule type="dataBar" priority="17">
      <dataBar>
        <cfvo type="percent" val="0"/>
        <cfvo type="percent" val="100"/>
        <color rgb="FF638EC6"/>
      </dataBar>
      <extLst>
        <ext xmlns:x14="http://schemas.microsoft.com/office/spreadsheetml/2009/9/main" uri="{B025F937-C7B1-47D3-B67F-A62EFF666E3E}">
          <x14:id>{9603286B-605E-4E62-A7D0-AE9D99B913FD}</x14:id>
        </ext>
      </extLst>
    </cfRule>
  </conditionalFormatting>
  <conditionalFormatting sqref="B36">
    <cfRule type="dataBar" priority="16">
      <dataBar>
        <cfvo type="num" val="0"/>
        <cfvo type="num" val="100"/>
        <color rgb="FF638EC6"/>
      </dataBar>
      <extLst>
        <ext xmlns:x14="http://schemas.microsoft.com/office/spreadsheetml/2009/9/main" uri="{B025F937-C7B1-47D3-B67F-A62EFF666E3E}">
          <x14:id>{0C9C9FFF-0523-4702-A86D-5A7930A2B596}</x14:id>
        </ext>
      </extLst>
    </cfRule>
  </conditionalFormatting>
  <conditionalFormatting sqref="D20">
    <cfRule type="expression" dxfId="3" priority="4">
      <formula>$D$14&gt;$D$20</formula>
    </cfRule>
  </conditionalFormatting>
  <conditionalFormatting sqref="D32">
    <cfRule type="dataBar" priority="13">
      <dataBar>
        <cfvo type="num" val="32.1"/>
        <cfvo type="max"/>
        <color rgb="FFFF0000"/>
      </dataBar>
      <extLst>
        <ext xmlns:x14="http://schemas.microsoft.com/office/spreadsheetml/2009/9/main" uri="{B025F937-C7B1-47D3-B67F-A62EFF666E3E}">
          <x14:id>{16CDBA56-0266-46AF-BD18-B0E7BEF59AFB}</x14:id>
        </ext>
      </extLst>
    </cfRule>
  </conditionalFormatting>
  <conditionalFormatting sqref="D35">
    <cfRule type="dataBar" priority="14">
      <dataBar showValue="0">
        <cfvo type="num" val="0"/>
        <cfvo type="num" val="100"/>
        <color rgb="FF638EC6"/>
      </dataBar>
      <extLst>
        <ext xmlns:x14="http://schemas.microsoft.com/office/spreadsheetml/2009/9/main" uri="{B025F937-C7B1-47D3-B67F-A62EFF666E3E}">
          <x14:id>{4BEDB1A8-D795-40C8-B8AC-68049301998C}</x14:id>
        </ext>
      </extLst>
    </cfRule>
  </conditionalFormatting>
  <conditionalFormatting sqref="D55">
    <cfRule type="expression" dxfId="2" priority="3">
      <formula>$D$49&gt;$D$55</formula>
    </cfRule>
    <cfRule type="dataBar" priority="18">
      <dataBar>
        <cfvo type="formula" val="$D$14&gt;$D$55"/>
        <cfvo type="max"/>
        <color rgb="FFFF0000"/>
      </dataBar>
      <extLst>
        <ext xmlns:x14="http://schemas.microsoft.com/office/spreadsheetml/2009/9/main" uri="{B025F937-C7B1-47D3-B67F-A62EFF666E3E}">
          <x14:id>{B37C0DB4-0426-46FC-A1A0-05F41F4F5EAB}</x14:id>
        </ext>
      </extLst>
    </cfRule>
  </conditionalFormatting>
  <conditionalFormatting sqref="D67">
    <cfRule type="dataBar" priority="1">
      <dataBar>
        <cfvo type="num" val="42.1"/>
        <cfvo type="max"/>
        <color rgb="FFFF0000"/>
      </dataBar>
      <extLst>
        <ext xmlns:x14="http://schemas.microsoft.com/office/spreadsheetml/2009/9/main" uri="{B025F937-C7B1-47D3-B67F-A62EFF666E3E}">
          <x14:id>{4816B123-BA8F-47C2-BFE1-DC20FA73A360}</x14:id>
        </ext>
      </extLst>
    </cfRule>
  </conditionalFormatting>
  <conditionalFormatting sqref="D70">
    <cfRule type="dataBar" priority="15">
      <dataBar showValue="0">
        <cfvo type="num" val="0"/>
        <cfvo type="num" val="100"/>
        <color rgb="FF638EC6"/>
      </dataBar>
      <extLst>
        <ext xmlns:x14="http://schemas.microsoft.com/office/spreadsheetml/2009/9/main" uri="{B025F937-C7B1-47D3-B67F-A62EFF666E3E}">
          <x14:id>{4002F5F2-727D-4A95-B617-1E2F0100D2ED}</x14:id>
        </ext>
      </extLst>
    </cfRule>
  </conditionalFormatting>
  <conditionalFormatting sqref="F36">
    <cfRule type="dataBar" priority="11">
      <dataBar>
        <cfvo type="num" val="0"/>
        <cfvo type="num" val="100"/>
        <color rgb="FF638EC6"/>
      </dataBar>
      <extLst>
        <ext xmlns:x14="http://schemas.microsoft.com/office/spreadsheetml/2009/9/main" uri="{B025F937-C7B1-47D3-B67F-A62EFF666E3E}">
          <x14:id>{7D8EF5B1-E0AB-45EB-9DD9-FF7AF7CF98F4}</x14:id>
        </ext>
      </extLst>
    </cfRule>
  </conditionalFormatting>
  <conditionalFormatting sqref="H20">
    <cfRule type="expression" dxfId="1" priority="5">
      <formula>$H$14&gt;$H$20</formula>
    </cfRule>
  </conditionalFormatting>
  <conditionalFormatting sqref="H32">
    <cfRule type="dataBar" priority="9">
      <dataBar>
        <cfvo type="num" val="32.1"/>
        <cfvo type="max"/>
        <color rgb="FFFF0000"/>
      </dataBar>
      <extLst>
        <ext xmlns:x14="http://schemas.microsoft.com/office/spreadsheetml/2009/9/main" uri="{B025F937-C7B1-47D3-B67F-A62EFF666E3E}">
          <x14:id>{D75A4DF5-3D76-40ED-8D51-29A051CC5E9C}</x14:id>
        </ext>
      </extLst>
    </cfRule>
  </conditionalFormatting>
  <conditionalFormatting sqref="H35">
    <cfRule type="dataBar" priority="10">
      <dataBar showValue="0">
        <cfvo type="num" val="0"/>
        <cfvo type="num" val="100"/>
        <color rgb="FF638EC6"/>
      </dataBar>
      <extLst>
        <ext xmlns:x14="http://schemas.microsoft.com/office/spreadsheetml/2009/9/main" uri="{B025F937-C7B1-47D3-B67F-A62EFF666E3E}">
          <x14:id>{F0BF53AB-940F-456E-8D3A-470B8423802F}</x14:id>
        </ext>
      </extLst>
    </cfRule>
  </conditionalFormatting>
  <conditionalFormatting sqref="H55">
    <cfRule type="expression" dxfId="0" priority="2">
      <formula>$H$49&gt;$H$55</formula>
    </cfRule>
  </conditionalFormatting>
  <conditionalFormatting sqref="H67">
    <cfRule type="dataBar" priority="6">
      <dataBar>
        <cfvo type="num" val="42.1"/>
        <cfvo type="max"/>
        <color rgb="FFFF0000"/>
      </dataBar>
      <extLst>
        <ext xmlns:x14="http://schemas.microsoft.com/office/spreadsheetml/2009/9/main" uri="{B025F937-C7B1-47D3-B67F-A62EFF666E3E}">
          <x14:id>{A5154841-F4A9-4DB8-9730-CC1E143FFC1C}</x14:id>
        </ext>
      </extLst>
    </cfRule>
  </conditionalFormatting>
  <conditionalFormatting sqref="H70">
    <cfRule type="dataBar" priority="7">
      <dataBar showValue="0">
        <cfvo type="num" val="0"/>
        <cfvo type="num" val="100"/>
        <color rgb="FF638EC6"/>
      </dataBar>
      <extLst>
        <ext xmlns:x14="http://schemas.microsoft.com/office/spreadsheetml/2009/9/main" uri="{B025F937-C7B1-47D3-B67F-A62EFF666E3E}">
          <x14:id>{BD01B233-D62C-489C-82F4-103258CE7790}</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603286B-605E-4E62-A7D0-AE9D99B913FD}">
            <x14:dataBar minLength="0" maxLength="100" gradient="0" direction="rightToLeft">
              <x14:cfvo type="percent">
                <xm:f>0</xm:f>
              </x14:cfvo>
              <x14:cfvo type="percent">
                <xm:f>100</xm:f>
              </x14:cfvo>
              <x14:negativeFillColor rgb="FFFF0000"/>
              <x14:axisColor rgb="FF000000"/>
            </x14:dataBar>
          </x14:cfRule>
          <xm:sqref>B7</xm:sqref>
        </x14:conditionalFormatting>
        <x14:conditionalFormatting xmlns:xm="http://schemas.microsoft.com/office/excel/2006/main">
          <x14:cfRule type="dataBar" id="{0C9C9FFF-0523-4702-A86D-5A7930A2B596}">
            <x14:dataBar minLength="0" maxLength="100" gradient="0">
              <x14:cfvo type="num">
                <xm:f>0</xm:f>
              </x14:cfvo>
              <x14:cfvo type="num">
                <xm:f>100</xm:f>
              </x14:cfvo>
              <x14:negativeFillColor rgb="FFFF0000"/>
              <x14:axisColor rgb="FF000000"/>
            </x14:dataBar>
          </x14:cfRule>
          <xm:sqref>B36</xm:sqref>
        </x14:conditionalFormatting>
        <x14:conditionalFormatting xmlns:xm="http://schemas.microsoft.com/office/excel/2006/main">
          <x14:cfRule type="dataBar" id="{16CDBA56-0266-46AF-BD18-B0E7BEF59AFB}">
            <x14:dataBar minLength="0" maxLength="100" gradient="0">
              <x14:cfvo type="num">
                <xm:f>32.1</xm:f>
              </x14:cfvo>
              <x14:cfvo type="autoMax"/>
              <x14:negativeFillColor rgb="FFFF0000"/>
              <x14:axisColor rgb="FF000000"/>
            </x14:dataBar>
          </x14:cfRule>
          <xm:sqref>D32</xm:sqref>
        </x14:conditionalFormatting>
        <x14:conditionalFormatting xmlns:xm="http://schemas.microsoft.com/office/excel/2006/main">
          <x14:cfRule type="dataBar" id="{4BEDB1A8-D795-40C8-B8AC-68049301998C}">
            <x14:dataBar minLength="0" maxLength="100" gradient="0">
              <x14:cfvo type="num">
                <xm:f>0</xm:f>
              </x14:cfvo>
              <x14:cfvo type="num">
                <xm:f>100</xm:f>
              </x14:cfvo>
              <x14:negativeFillColor rgb="FFFF0000"/>
              <x14:axisColor rgb="FF000000"/>
            </x14:dataBar>
          </x14:cfRule>
          <xm:sqref>D35</xm:sqref>
        </x14:conditionalFormatting>
        <x14:conditionalFormatting xmlns:xm="http://schemas.microsoft.com/office/excel/2006/main">
          <x14:cfRule type="dataBar" id="{B37C0DB4-0426-46FC-A1A0-05F41F4F5EAB}">
            <x14:dataBar minLength="0" maxLength="100" gradient="0">
              <x14:cfvo type="formula">
                <xm:f>$D$14&gt;$D$55</xm:f>
              </x14:cfvo>
              <x14:cfvo type="autoMax"/>
              <x14:negativeFillColor rgb="FFFF0000"/>
              <x14:axisColor rgb="FF000000"/>
            </x14:dataBar>
          </x14:cfRule>
          <xm:sqref>D55</xm:sqref>
        </x14:conditionalFormatting>
        <x14:conditionalFormatting xmlns:xm="http://schemas.microsoft.com/office/excel/2006/main">
          <x14:cfRule type="dataBar" id="{4816B123-BA8F-47C2-BFE1-DC20FA73A360}">
            <x14:dataBar minLength="0" maxLength="100" gradient="0">
              <x14:cfvo type="num">
                <xm:f>42.1</xm:f>
              </x14:cfvo>
              <x14:cfvo type="autoMax"/>
              <x14:negativeFillColor rgb="FFFF0000"/>
              <x14:axisColor rgb="FF000000"/>
            </x14:dataBar>
          </x14:cfRule>
          <xm:sqref>D67</xm:sqref>
        </x14:conditionalFormatting>
        <x14:conditionalFormatting xmlns:xm="http://schemas.microsoft.com/office/excel/2006/main">
          <x14:cfRule type="dataBar" id="{4002F5F2-727D-4A95-B617-1E2F0100D2ED}">
            <x14:dataBar minLength="0" maxLength="100" gradient="0">
              <x14:cfvo type="num">
                <xm:f>0</xm:f>
              </x14:cfvo>
              <x14:cfvo type="num">
                <xm:f>100</xm:f>
              </x14:cfvo>
              <x14:negativeFillColor rgb="FFFF0000"/>
              <x14:axisColor rgb="FF000000"/>
            </x14:dataBar>
          </x14:cfRule>
          <xm:sqref>D70</xm:sqref>
        </x14:conditionalFormatting>
        <x14:conditionalFormatting xmlns:xm="http://schemas.microsoft.com/office/excel/2006/main">
          <x14:cfRule type="dataBar" id="{7D8EF5B1-E0AB-45EB-9DD9-FF7AF7CF98F4}">
            <x14:dataBar minLength="0" maxLength="100" gradient="0">
              <x14:cfvo type="num">
                <xm:f>0</xm:f>
              </x14:cfvo>
              <x14:cfvo type="num">
                <xm:f>100</xm:f>
              </x14:cfvo>
              <x14:negativeFillColor rgb="FFFF0000"/>
              <x14:axisColor rgb="FF000000"/>
            </x14:dataBar>
          </x14:cfRule>
          <xm:sqref>F36</xm:sqref>
        </x14:conditionalFormatting>
        <x14:conditionalFormatting xmlns:xm="http://schemas.microsoft.com/office/excel/2006/main">
          <x14:cfRule type="dataBar" id="{D75A4DF5-3D76-40ED-8D51-29A051CC5E9C}">
            <x14:dataBar minLength="0" maxLength="100" gradient="0">
              <x14:cfvo type="num">
                <xm:f>32.1</xm:f>
              </x14:cfvo>
              <x14:cfvo type="autoMax"/>
              <x14:negativeFillColor rgb="FFFF0000"/>
              <x14:axisColor rgb="FF000000"/>
            </x14:dataBar>
          </x14:cfRule>
          <xm:sqref>H32</xm:sqref>
        </x14:conditionalFormatting>
        <x14:conditionalFormatting xmlns:xm="http://schemas.microsoft.com/office/excel/2006/main">
          <x14:cfRule type="dataBar" id="{F0BF53AB-940F-456E-8D3A-470B8423802F}">
            <x14:dataBar minLength="0" maxLength="100" gradient="0">
              <x14:cfvo type="num">
                <xm:f>0</xm:f>
              </x14:cfvo>
              <x14:cfvo type="num">
                <xm:f>100</xm:f>
              </x14:cfvo>
              <x14:negativeFillColor rgb="FFFF0000"/>
              <x14:axisColor rgb="FF000000"/>
            </x14:dataBar>
          </x14:cfRule>
          <xm:sqref>H35</xm:sqref>
        </x14:conditionalFormatting>
        <x14:conditionalFormatting xmlns:xm="http://schemas.microsoft.com/office/excel/2006/main">
          <x14:cfRule type="dataBar" id="{A5154841-F4A9-4DB8-9730-CC1E143FFC1C}">
            <x14:dataBar minLength="0" maxLength="100" gradient="0">
              <x14:cfvo type="num">
                <xm:f>42.1</xm:f>
              </x14:cfvo>
              <x14:cfvo type="autoMax"/>
              <x14:negativeFillColor rgb="FFFF0000"/>
              <x14:axisColor rgb="FF000000"/>
            </x14:dataBar>
          </x14:cfRule>
          <xm:sqref>H67</xm:sqref>
        </x14:conditionalFormatting>
        <x14:conditionalFormatting xmlns:xm="http://schemas.microsoft.com/office/excel/2006/main">
          <x14:cfRule type="dataBar" id="{BD01B233-D62C-489C-82F4-103258CE7790}">
            <x14:dataBar minLength="0" maxLength="100" gradient="0">
              <x14:cfvo type="num">
                <xm:f>0</xm:f>
              </x14:cfvo>
              <x14:cfvo type="num">
                <xm:f>100</xm:f>
              </x14:cfvo>
              <x14:negativeFillColor rgb="FFFF0000"/>
              <x14:axisColor rgb="FF000000"/>
            </x14:dataBar>
          </x14:cfRule>
          <xm:sqref>H70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77FF-6D5D-4B26-A15A-F88E0E1C7755}">
  <dimension ref="B1:S59"/>
  <sheetViews>
    <sheetView tabSelected="1" workbookViewId="0">
      <selection activeCell="E36" sqref="E36"/>
    </sheetView>
  </sheetViews>
  <sheetFormatPr defaultRowHeight="14.35" x14ac:dyDescent="0.5"/>
  <cols>
    <col min="1" max="1" width="9" customWidth="1"/>
    <col min="2" max="2" width="9.3515625" bestFit="1" customWidth="1"/>
    <col min="3" max="3" width="21.3515625" style="3" bestFit="1" customWidth="1"/>
    <col min="4" max="4" width="18.64453125" bestFit="1" customWidth="1"/>
    <col min="5" max="5" width="26" bestFit="1" customWidth="1"/>
    <col min="6" max="6" width="10.52734375" bestFit="1" customWidth="1"/>
    <col min="7" max="7" width="21.3515625" customWidth="1"/>
    <col min="8" max="8" width="18.64453125" bestFit="1" customWidth="1"/>
    <col min="9" max="9" width="16.3515625" bestFit="1" customWidth="1"/>
    <col min="12" max="12" width="17.87890625" bestFit="1" customWidth="1"/>
    <col min="13" max="13" width="11.64453125" bestFit="1" customWidth="1"/>
    <col min="14" max="14" width="15.41015625" bestFit="1" customWidth="1"/>
    <col min="15" max="15" width="32.1171875" bestFit="1" customWidth="1"/>
    <col min="16" max="16" width="11.64453125" bestFit="1" customWidth="1"/>
    <col min="17" max="17" width="16.3515625" bestFit="1" customWidth="1"/>
    <col min="18" max="18" width="34.3515625" bestFit="1" customWidth="1"/>
    <col min="19" max="19" width="53.41015625" bestFit="1" customWidth="1"/>
  </cols>
  <sheetData>
    <row r="1" spans="2:19" ht="15.75" customHeight="1" x14ac:dyDescent="0.5">
      <c r="D1" s="65" t="s">
        <v>40</v>
      </c>
      <c r="E1" s="66"/>
      <c r="F1" s="67"/>
      <c r="G1" s="64" t="s">
        <v>41</v>
      </c>
      <c r="H1" s="64"/>
    </row>
    <row r="2" spans="2:19" ht="14.7" thickBot="1" x14ac:dyDescent="0.55000000000000004">
      <c r="D2" s="68"/>
      <c r="E2" s="69"/>
      <c r="F2" s="70"/>
      <c r="J2" s="4"/>
    </row>
    <row r="4" spans="2:19" x14ac:dyDescent="0.5">
      <c r="D4" s="61" t="s">
        <v>37</v>
      </c>
      <c r="E4" s="62"/>
      <c r="F4" s="63"/>
    </row>
    <row r="5" spans="2:19" x14ac:dyDescent="0.5">
      <c r="D5" s="11"/>
      <c r="E5" s="32" t="s">
        <v>42</v>
      </c>
      <c r="F5" s="32" t="s">
        <v>43</v>
      </c>
    </row>
    <row r="6" spans="2:19" x14ac:dyDescent="0.5">
      <c r="D6" s="11" t="s">
        <v>44</v>
      </c>
      <c r="E6" s="35">
        <v>23</v>
      </c>
      <c r="F6" s="35">
        <v>500</v>
      </c>
      <c r="H6" s="11" t="s">
        <v>30</v>
      </c>
      <c r="S6" s="2"/>
    </row>
    <row r="7" spans="2:19" x14ac:dyDescent="0.5">
      <c r="C7" s="37"/>
      <c r="D7" s="11" t="s">
        <v>45</v>
      </c>
      <c r="E7" s="35">
        <v>31</v>
      </c>
      <c r="F7" s="35">
        <v>500</v>
      </c>
      <c r="H7" s="11">
        <v>2.69</v>
      </c>
    </row>
    <row r="8" spans="2:19" ht="14.7" thickBot="1" x14ac:dyDescent="0.55000000000000004">
      <c r="F8" s="3"/>
    </row>
    <row r="9" spans="2:19" ht="14.7" thickBot="1" x14ac:dyDescent="0.55000000000000004">
      <c r="B9" s="58" t="s">
        <v>46</v>
      </c>
      <c r="C9" s="59"/>
      <c r="D9" s="60"/>
      <c r="F9" s="58" t="s">
        <v>47</v>
      </c>
      <c r="G9" s="59"/>
      <c r="H9" s="60"/>
    </row>
    <row r="10" spans="2:19" x14ac:dyDescent="0.5">
      <c r="B10" s="23"/>
      <c r="C10" s="19"/>
      <c r="D10" s="14"/>
      <c r="F10" s="23"/>
      <c r="G10" s="19"/>
      <c r="H10" s="14"/>
    </row>
    <row r="11" spans="2:19" x14ac:dyDescent="0.5">
      <c r="B11" s="7"/>
      <c r="D11" s="6"/>
      <c r="F11" s="7"/>
      <c r="G11" s="3"/>
      <c r="H11" s="6"/>
    </row>
    <row r="12" spans="2:19" x14ac:dyDescent="0.5">
      <c r="B12" s="7"/>
      <c r="D12" s="6"/>
      <c r="F12" s="7"/>
      <c r="G12" s="3"/>
      <c r="H12" s="6"/>
    </row>
    <row r="13" spans="2:19" x14ac:dyDescent="0.5">
      <c r="B13" s="7"/>
      <c r="D13" s="6"/>
      <c r="F13" s="7"/>
      <c r="G13" s="3"/>
      <c r="H13" s="6"/>
    </row>
    <row r="14" spans="2:19" x14ac:dyDescent="0.5">
      <c r="B14" s="7"/>
      <c r="D14" s="6"/>
      <c r="F14" s="7"/>
      <c r="G14" s="3"/>
      <c r="H14" s="6"/>
    </row>
    <row r="15" spans="2:19" x14ac:dyDescent="0.5">
      <c r="B15" s="7"/>
      <c r="D15" s="6"/>
      <c r="F15" s="7"/>
      <c r="G15" s="3"/>
      <c r="H15" s="6"/>
    </row>
    <row r="16" spans="2:19" x14ac:dyDescent="0.5">
      <c r="B16" s="7"/>
      <c r="D16" s="6"/>
      <c r="F16" s="7"/>
      <c r="G16" s="3"/>
      <c r="H16" s="6"/>
    </row>
    <row r="17" spans="2:8" x14ac:dyDescent="0.5">
      <c r="B17" s="7"/>
      <c r="D17" s="6"/>
      <c r="F17" s="7"/>
      <c r="G17" s="3"/>
      <c r="H17" s="6"/>
    </row>
    <row r="18" spans="2:8" x14ac:dyDescent="0.5">
      <c r="B18" s="7"/>
      <c r="D18" s="6"/>
      <c r="F18" s="7"/>
      <c r="G18" s="3"/>
      <c r="H18" s="6"/>
    </row>
    <row r="19" spans="2:8" x14ac:dyDescent="0.5">
      <c r="B19" s="7"/>
      <c r="D19" s="6"/>
      <c r="F19" s="7"/>
      <c r="G19" s="3"/>
      <c r="H19" s="6"/>
    </row>
    <row r="20" spans="2:8" ht="14.7" thickBot="1" x14ac:dyDescent="0.55000000000000004">
      <c r="B20" s="9"/>
      <c r="C20" s="10"/>
      <c r="D20" s="17"/>
      <c r="F20" s="9"/>
      <c r="G20" s="10"/>
      <c r="H20" s="17"/>
    </row>
    <row r="21" spans="2:8" x14ac:dyDescent="0.5">
      <c r="B21" s="7"/>
      <c r="C21" s="3" t="s">
        <v>16</v>
      </c>
      <c r="D21" s="6">
        <f>E6</f>
        <v>23</v>
      </c>
      <c r="F21" s="7"/>
      <c r="G21" s="3" t="s">
        <v>16</v>
      </c>
      <c r="H21" s="6">
        <f>E7</f>
        <v>31</v>
      </c>
    </row>
    <row r="22" spans="2:8" x14ac:dyDescent="0.5">
      <c r="B22" s="7"/>
      <c r="C22" s="3" t="s">
        <v>17</v>
      </c>
      <c r="D22" s="29">
        <f>25*1.010575^E6</f>
        <v>31.843197121468886</v>
      </c>
      <c r="F22" s="7"/>
      <c r="G22" s="3" t="s">
        <v>17</v>
      </c>
      <c r="H22" s="29">
        <f>25*1.010575^E7</f>
        <v>34.638977811843375</v>
      </c>
    </row>
    <row r="23" spans="2:8" x14ac:dyDescent="0.5">
      <c r="B23" s="7"/>
      <c r="C23" s="3" t="s">
        <v>48</v>
      </c>
      <c r="D23" s="31">
        <f>E6/32</f>
        <v>0.71875</v>
      </c>
      <c r="F23" s="7"/>
      <c r="G23" s="3" t="s">
        <v>48</v>
      </c>
      <c r="H23" s="31">
        <f>E7/32</f>
        <v>0.96875</v>
      </c>
    </row>
    <row r="24" spans="2:8" x14ac:dyDescent="0.5">
      <c r="B24" s="7"/>
      <c r="C24" s="3" t="s">
        <v>19</v>
      </c>
      <c r="D24" s="6">
        <f>E6/32*100</f>
        <v>71.875</v>
      </c>
      <c r="F24" s="7"/>
      <c r="G24" s="3" t="s">
        <v>19</v>
      </c>
      <c r="H24" s="6">
        <f>E7/32*100</f>
        <v>96.875</v>
      </c>
    </row>
    <row r="25" spans="2:8" x14ac:dyDescent="0.5">
      <c r="B25" s="7"/>
      <c r="C25" s="3" t="s">
        <v>20</v>
      </c>
      <c r="D25" s="6">
        <f>E6*F6</f>
        <v>11500</v>
      </c>
      <c r="F25" s="7"/>
      <c r="G25" s="3" t="s">
        <v>20</v>
      </c>
      <c r="H25" s="6">
        <f>E7*F7</f>
        <v>15500</v>
      </c>
    </row>
    <row r="26" spans="2:8" x14ac:dyDescent="0.5">
      <c r="B26" s="7"/>
      <c r="C26" s="3" t="s">
        <v>53</v>
      </c>
      <c r="D26" s="24">
        <f>D22/100*F6*H7</f>
        <v>428.29100128375654</v>
      </c>
      <c r="F26" s="7"/>
      <c r="G26" s="3" t="s">
        <v>53</v>
      </c>
      <c r="H26" s="24">
        <f>H22/100*F7*H7</f>
        <v>465.89425156929337</v>
      </c>
    </row>
    <row r="27" spans="2:8" ht="14.7" thickBot="1" x14ac:dyDescent="0.55000000000000004">
      <c r="B27" s="9"/>
      <c r="C27" s="39" t="s">
        <v>51</v>
      </c>
      <c r="D27" s="40">
        <f>D26/D25</f>
        <v>3.7242695763804914E-2</v>
      </c>
      <c r="F27" s="9"/>
      <c r="G27" s="39" t="s">
        <v>51</v>
      </c>
      <c r="H27" s="40">
        <f>H26/H25</f>
        <v>3.0057693649631831E-2</v>
      </c>
    </row>
    <row r="30" spans="2:8" x14ac:dyDescent="0.5">
      <c r="E30" s="4" t="s">
        <v>49</v>
      </c>
      <c r="F30" s="36">
        <f>((D27-H27)/D27)</f>
        <v>0.19292379262072581</v>
      </c>
    </row>
    <row r="31" spans="2:8" ht="14.7" thickBot="1" x14ac:dyDescent="0.55000000000000004">
      <c r="B31" s="16"/>
      <c r="C31" s="10"/>
      <c r="D31" s="16"/>
      <c r="E31" s="16"/>
      <c r="F31" s="16"/>
      <c r="G31" s="16"/>
      <c r="H31" s="16"/>
    </row>
    <row r="33" spans="2:8" x14ac:dyDescent="0.5">
      <c r="D33" s="61" t="s">
        <v>37</v>
      </c>
      <c r="E33" s="62"/>
      <c r="F33" s="63"/>
    </row>
    <row r="34" spans="2:8" x14ac:dyDescent="0.5">
      <c r="D34" s="11"/>
      <c r="E34" s="32" t="s">
        <v>42</v>
      </c>
      <c r="F34" s="32" t="s">
        <v>43</v>
      </c>
    </row>
    <row r="35" spans="2:8" x14ac:dyDescent="0.5">
      <c r="D35" s="11" t="s">
        <v>44</v>
      </c>
      <c r="E35" s="35">
        <v>37</v>
      </c>
      <c r="F35" s="35">
        <v>300</v>
      </c>
    </row>
    <row r="36" spans="2:8" x14ac:dyDescent="0.5">
      <c r="D36" s="11" t="s">
        <v>45</v>
      </c>
      <c r="E36" s="35">
        <v>40</v>
      </c>
      <c r="F36" s="35">
        <v>300</v>
      </c>
    </row>
    <row r="37" spans="2:8" ht="14.7" thickBot="1" x14ac:dyDescent="0.55000000000000004"/>
    <row r="38" spans="2:8" ht="14.7" thickBot="1" x14ac:dyDescent="0.55000000000000004">
      <c r="B38" s="58" t="s">
        <v>50</v>
      </c>
      <c r="C38" s="59"/>
      <c r="D38" s="60"/>
      <c r="F38" s="58" t="s">
        <v>50</v>
      </c>
      <c r="G38" s="59"/>
      <c r="H38" s="60"/>
    </row>
    <row r="39" spans="2:8" x14ac:dyDescent="0.5">
      <c r="B39" s="23"/>
      <c r="C39" s="19"/>
      <c r="D39" s="14"/>
      <c r="F39" s="23"/>
      <c r="G39" s="19"/>
      <c r="H39" s="14"/>
    </row>
    <row r="40" spans="2:8" x14ac:dyDescent="0.5">
      <c r="B40" s="5"/>
      <c r="C40"/>
      <c r="D40" s="6"/>
      <c r="F40" s="5"/>
      <c r="H40" s="6"/>
    </row>
    <row r="41" spans="2:8" x14ac:dyDescent="0.5">
      <c r="B41" s="7"/>
      <c r="C41"/>
      <c r="D41" s="6"/>
      <c r="F41" s="7"/>
      <c r="H41" s="6"/>
    </row>
    <row r="42" spans="2:8" x14ac:dyDescent="0.5">
      <c r="B42" s="7"/>
      <c r="C42"/>
      <c r="D42" s="6"/>
      <c r="F42" s="7"/>
      <c r="H42" s="6"/>
    </row>
    <row r="43" spans="2:8" x14ac:dyDescent="0.5">
      <c r="B43" s="7"/>
      <c r="C43"/>
      <c r="D43" s="6"/>
      <c r="F43" s="7"/>
      <c r="H43" s="6"/>
    </row>
    <row r="44" spans="2:8" x14ac:dyDescent="0.5">
      <c r="B44" s="7"/>
      <c r="C44"/>
      <c r="D44" s="6"/>
      <c r="F44" s="7"/>
      <c r="H44" s="6"/>
    </row>
    <row r="45" spans="2:8" x14ac:dyDescent="0.5">
      <c r="B45" s="7"/>
      <c r="C45"/>
      <c r="D45" s="6"/>
      <c r="F45" s="7"/>
      <c r="H45" s="6"/>
    </row>
    <row r="46" spans="2:8" x14ac:dyDescent="0.5">
      <c r="B46" s="7"/>
      <c r="C46"/>
      <c r="D46" s="6"/>
      <c r="F46" s="7"/>
      <c r="H46" s="6"/>
    </row>
    <row r="47" spans="2:8" x14ac:dyDescent="0.5">
      <c r="B47" s="7"/>
      <c r="C47"/>
      <c r="D47" s="6"/>
      <c r="F47" s="7"/>
      <c r="H47" s="6"/>
    </row>
    <row r="48" spans="2:8" x14ac:dyDescent="0.5">
      <c r="B48" s="7"/>
      <c r="C48"/>
      <c r="D48" s="6"/>
      <c r="F48" s="7"/>
      <c r="H48" s="6"/>
    </row>
    <row r="49" spans="2:8" ht="14.7" thickBot="1" x14ac:dyDescent="0.55000000000000004">
      <c r="B49" s="9"/>
      <c r="C49" s="16"/>
      <c r="D49" s="17"/>
      <c r="F49" s="9"/>
      <c r="G49" s="16"/>
      <c r="H49" s="17"/>
    </row>
    <row r="50" spans="2:8" x14ac:dyDescent="0.5">
      <c r="B50" s="7"/>
      <c r="C50" s="3" t="s">
        <v>16</v>
      </c>
      <c r="D50" s="6">
        <f>E35</f>
        <v>37</v>
      </c>
      <c r="F50" s="7"/>
      <c r="G50" s="3" t="s">
        <v>16</v>
      </c>
      <c r="H50" s="6">
        <f>E36</f>
        <v>40</v>
      </c>
    </row>
    <row r="51" spans="2:8" x14ac:dyDescent="0.5">
      <c r="B51" s="7"/>
      <c r="C51" s="3" t="s">
        <v>34</v>
      </c>
      <c r="D51" s="29">
        <f>30*1.0097^D50</f>
        <v>42.878386667809444</v>
      </c>
      <c r="F51" s="7"/>
      <c r="G51" s="3" t="s">
        <v>34</v>
      </c>
      <c r="H51" s="29">
        <f>30*1.0097^H50</f>
        <v>44.138290135993216</v>
      </c>
    </row>
    <row r="52" spans="2:8" x14ac:dyDescent="0.5">
      <c r="B52" s="7"/>
      <c r="C52" s="3" t="s">
        <v>48</v>
      </c>
      <c r="D52" s="31">
        <f>E35/42</f>
        <v>0.88095238095238093</v>
      </c>
      <c r="F52" s="7"/>
      <c r="G52" s="3" t="s">
        <v>48</v>
      </c>
      <c r="H52" s="31">
        <f>E36/42</f>
        <v>0.95238095238095233</v>
      </c>
    </row>
    <row r="53" spans="2:8" x14ac:dyDescent="0.5">
      <c r="B53" s="7"/>
      <c r="C53" s="3" t="s">
        <v>19</v>
      </c>
      <c r="D53" s="6">
        <f>E35/42*100</f>
        <v>88.095238095238088</v>
      </c>
      <c r="F53" s="7"/>
      <c r="G53" s="3" t="s">
        <v>19</v>
      </c>
      <c r="H53" s="6">
        <f>E36/42*100</f>
        <v>95.238095238095227</v>
      </c>
    </row>
    <row r="54" spans="2:8" x14ac:dyDescent="0.5">
      <c r="B54" s="7"/>
      <c r="C54" s="3" t="s">
        <v>20</v>
      </c>
      <c r="D54" s="6">
        <f>E35*F35</f>
        <v>11100</v>
      </c>
      <c r="F54" s="7"/>
      <c r="G54" s="3" t="s">
        <v>20</v>
      </c>
      <c r="H54" s="6">
        <f>E36*F36</f>
        <v>12000</v>
      </c>
    </row>
    <row r="55" spans="2:8" x14ac:dyDescent="0.5">
      <c r="B55" s="7"/>
      <c r="C55" s="3" t="s">
        <v>53</v>
      </c>
      <c r="D55" s="24">
        <f>(D51/100)*F35*H7</f>
        <v>346.02858040922217</v>
      </c>
      <c r="F55" s="7"/>
      <c r="G55" s="3" t="s">
        <v>53</v>
      </c>
      <c r="H55" s="24">
        <f>(H51/100)*F36*H7</f>
        <v>356.1960013974653</v>
      </c>
    </row>
    <row r="56" spans="2:8" ht="14.7" thickBot="1" x14ac:dyDescent="0.55000000000000004">
      <c r="B56" s="9"/>
      <c r="C56" s="39" t="s">
        <v>51</v>
      </c>
      <c r="D56" s="40">
        <f>D55/D54</f>
        <v>3.117374598281281E-2</v>
      </c>
      <c r="F56" s="9"/>
      <c r="G56" s="39" t="s">
        <v>51</v>
      </c>
      <c r="H56" s="40">
        <f>H55/H54</f>
        <v>2.968300011645544E-2</v>
      </c>
    </row>
    <row r="59" spans="2:8" x14ac:dyDescent="0.5">
      <c r="E59" s="4" t="s">
        <v>49</v>
      </c>
      <c r="F59" s="36">
        <f>((D56-H56)/D56)</f>
        <v>4.7820556027474863E-2</v>
      </c>
    </row>
  </sheetData>
  <sheetProtection algorithmName="SHA-512" hashValue="UPIDOmZNynRxBl7Otn2dE1MRSWdU2g8nWMsQeZm68/mm68AhgfAhLDEF03Usewl1Q6VXyvH13q+ANz9BT1nyyw==" saltValue="yUNIxbMRwzxBkkXUWusJag==" spinCount="100000" sheet="1" objects="1" scenarios="1" selectLockedCells="1"/>
  <mergeCells count="8">
    <mergeCell ref="F38:H38"/>
    <mergeCell ref="D33:F33"/>
    <mergeCell ref="B38:D38"/>
    <mergeCell ref="D4:F4"/>
    <mergeCell ref="G1:H1"/>
    <mergeCell ref="D1:F2"/>
    <mergeCell ref="B9:D9"/>
    <mergeCell ref="F9:H9"/>
  </mergeCells>
  <conditionalFormatting sqref="B25">
    <cfRule type="dataBar" priority="10">
      <dataBar>
        <cfvo type="num" val="0"/>
        <cfvo type="num" val="100"/>
        <color rgb="FF638EC6"/>
      </dataBar>
      <extLst>
        <ext xmlns:x14="http://schemas.microsoft.com/office/spreadsheetml/2009/9/main" uri="{B025F937-C7B1-47D3-B67F-A62EFF666E3E}">
          <x14:id>{68B674D1-B985-42E7-9315-7E356AFD6A30}</x14:id>
        </ext>
      </extLst>
    </cfRule>
  </conditionalFormatting>
  <conditionalFormatting sqref="D21">
    <cfRule type="dataBar" priority="7">
      <dataBar>
        <cfvo type="num" val="32.1"/>
        <cfvo type="max"/>
        <color rgb="FFFF0000"/>
      </dataBar>
      <extLst>
        <ext xmlns:x14="http://schemas.microsoft.com/office/spreadsheetml/2009/9/main" uri="{B025F937-C7B1-47D3-B67F-A62EFF666E3E}">
          <x14:id>{3A9DA54F-A69F-4A61-82F2-552003C28EBE}</x14:id>
        </ext>
      </extLst>
    </cfRule>
  </conditionalFormatting>
  <conditionalFormatting sqref="D24">
    <cfRule type="dataBar" priority="8">
      <dataBar showValue="0">
        <cfvo type="num" val="0"/>
        <cfvo type="num" val="100"/>
        <color rgb="FF638EC6"/>
      </dataBar>
      <extLst>
        <ext xmlns:x14="http://schemas.microsoft.com/office/spreadsheetml/2009/9/main" uri="{B025F937-C7B1-47D3-B67F-A62EFF666E3E}">
          <x14:id>{C3F35FE0-7F78-48F6-B0F8-16CB44ADA377}</x14:id>
        </ext>
      </extLst>
    </cfRule>
  </conditionalFormatting>
  <conditionalFormatting sqref="D50">
    <cfRule type="dataBar" priority="1">
      <dataBar>
        <cfvo type="num" val="42.1"/>
        <cfvo type="max"/>
        <color rgb="FFFF0000"/>
      </dataBar>
      <extLst>
        <ext xmlns:x14="http://schemas.microsoft.com/office/spreadsheetml/2009/9/main" uri="{B025F937-C7B1-47D3-B67F-A62EFF666E3E}">
          <x14:id>{4448902A-0038-42D5-9AB3-BAF60E7458D5}</x14:id>
        </ext>
      </extLst>
    </cfRule>
  </conditionalFormatting>
  <conditionalFormatting sqref="D53">
    <cfRule type="dataBar" priority="9">
      <dataBar showValue="0">
        <cfvo type="num" val="0"/>
        <cfvo type="num" val="100"/>
        <color rgb="FF638EC6"/>
      </dataBar>
      <extLst>
        <ext xmlns:x14="http://schemas.microsoft.com/office/spreadsheetml/2009/9/main" uri="{B025F937-C7B1-47D3-B67F-A62EFF666E3E}">
          <x14:id>{C006F361-B7F4-4787-9236-29B24FEA7340}</x14:id>
        </ext>
      </extLst>
    </cfRule>
  </conditionalFormatting>
  <conditionalFormatting sqref="F25">
    <cfRule type="dataBar" priority="6">
      <dataBar>
        <cfvo type="num" val="0"/>
        <cfvo type="num" val="100"/>
        <color rgb="FF638EC6"/>
      </dataBar>
      <extLst>
        <ext xmlns:x14="http://schemas.microsoft.com/office/spreadsheetml/2009/9/main" uri="{B025F937-C7B1-47D3-B67F-A62EFF666E3E}">
          <x14:id>{4B213671-4726-4533-8A26-2ACEF7FEA7B0}</x14:id>
        </ext>
      </extLst>
    </cfRule>
  </conditionalFormatting>
  <conditionalFormatting sqref="H21">
    <cfRule type="dataBar" priority="4">
      <dataBar>
        <cfvo type="num" val="32.1"/>
        <cfvo type="max"/>
        <color rgb="FFFF0000"/>
      </dataBar>
      <extLst>
        <ext xmlns:x14="http://schemas.microsoft.com/office/spreadsheetml/2009/9/main" uri="{B025F937-C7B1-47D3-B67F-A62EFF666E3E}">
          <x14:id>{E7F24D80-F500-41A4-8C9C-999BFA85E99A}</x14:id>
        </ext>
      </extLst>
    </cfRule>
  </conditionalFormatting>
  <conditionalFormatting sqref="H24">
    <cfRule type="dataBar" priority="5">
      <dataBar showValue="0">
        <cfvo type="num" val="0"/>
        <cfvo type="num" val="100"/>
        <color rgb="FF638EC6"/>
      </dataBar>
      <extLst>
        <ext xmlns:x14="http://schemas.microsoft.com/office/spreadsheetml/2009/9/main" uri="{B025F937-C7B1-47D3-B67F-A62EFF666E3E}">
          <x14:id>{744DE2F1-DF50-4959-BC2E-3040AF1DBF36}</x14:id>
        </ext>
      </extLst>
    </cfRule>
  </conditionalFormatting>
  <conditionalFormatting sqref="H50">
    <cfRule type="dataBar" priority="2">
      <dataBar>
        <cfvo type="num" val="42.1"/>
        <cfvo type="max"/>
        <color rgb="FFFF0000"/>
      </dataBar>
      <extLst>
        <ext xmlns:x14="http://schemas.microsoft.com/office/spreadsheetml/2009/9/main" uri="{B025F937-C7B1-47D3-B67F-A62EFF666E3E}">
          <x14:id>{F1886824-3D1E-4401-92CF-608D7D1903FE}</x14:id>
        </ext>
      </extLst>
    </cfRule>
  </conditionalFormatting>
  <conditionalFormatting sqref="H53">
    <cfRule type="dataBar" priority="3">
      <dataBar showValue="0">
        <cfvo type="num" val="0"/>
        <cfvo type="num" val="100"/>
        <color rgb="FF638EC6"/>
      </dataBar>
      <extLst>
        <ext xmlns:x14="http://schemas.microsoft.com/office/spreadsheetml/2009/9/main" uri="{B025F937-C7B1-47D3-B67F-A62EFF666E3E}">
          <x14:id>{7A21631D-426A-475F-91D1-FFE3BA8D820F}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8B674D1-B985-42E7-9315-7E356AFD6A30}">
            <x14:dataBar minLength="0" maxLength="100" gradient="0">
              <x14:cfvo type="num">
                <xm:f>0</xm:f>
              </x14:cfvo>
              <x14:cfvo type="num">
                <xm:f>100</xm:f>
              </x14:cfvo>
              <x14:negativeFillColor rgb="FFFF0000"/>
              <x14:axisColor rgb="FF000000"/>
            </x14:dataBar>
          </x14:cfRule>
          <xm:sqref>B25</xm:sqref>
        </x14:conditionalFormatting>
        <x14:conditionalFormatting xmlns:xm="http://schemas.microsoft.com/office/excel/2006/main">
          <x14:cfRule type="dataBar" id="{3A9DA54F-A69F-4A61-82F2-552003C28EBE}">
            <x14:dataBar minLength="0" maxLength="100" gradient="0">
              <x14:cfvo type="num">
                <xm:f>32.1</xm:f>
              </x14:cfvo>
              <x14:cfvo type="autoMax"/>
              <x14:negativeFillColor rgb="FFFF0000"/>
              <x14:axisColor rgb="FF000000"/>
            </x14:dataBar>
          </x14:cfRule>
          <xm:sqref>D21</xm:sqref>
        </x14:conditionalFormatting>
        <x14:conditionalFormatting xmlns:xm="http://schemas.microsoft.com/office/excel/2006/main">
          <x14:cfRule type="dataBar" id="{C3F35FE0-7F78-48F6-B0F8-16CB44ADA377}">
            <x14:dataBar minLength="0" maxLength="100" gradient="0">
              <x14:cfvo type="num">
                <xm:f>0</xm:f>
              </x14:cfvo>
              <x14:cfvo type="num">
                <xm:f>100</xm:f>
              </x14:cfvo>
              <x14:negativeFillColor rgb="FFFF0000"/>
              <x14:axisColor rgb="FF000000"/>
            </x14:dataBar>
          </x14:cfRule>
          <xm:sqref>D24</xm:sqref>
        </x14:conditionalFormatting>
        <x14:conditionalFormatting xmlns:xm="http://schemas.microsoft.com/office/excel/2006/main">
          <x14:cfRule type="dataBar" id="{4448902A-0038-42D5-9AB3-BAF60E7458D5}">
            <x14:dataBar minLength="0" maxLength="100" gradient="0">
              <x14:cfvo type="num">
                <xm:f>42.1</xm:f>
              </x14:cfvo>
              <x14:cfvo type="autoMax"/>
              <x14:negativeFillColor rgb="FFFF0000"/>
              <x14:axisColor rgb="FF000000"/>
            </x14:dataBar>
          </x14:cfRule>
          <xm:sqref>D50</xm:sqref>
        </x14:conditionalFormatting>
        <x14:conditionalFormatting xmlns:xm="http://schemas.microsoft.com/office/excel/2006/main">
          <x14:cfRule type="dataBar" id="{C006F361-B7F4-4787-9236-29B24FEA7340}">
            <x14:dataBar minLength="0" maxLength="100" gradient="0">
              <x14:cfvo type="num">
                <xm:f>0</xm:f>
              </x14:cfvo>
              <x14:cfvo type="num">
                <xm:f>100</xm:f>
              </x14:cfvo>
              <x14:negativeFillColor rgb="FFFF0000"/>
              <x14:axisColor rgb="FF000000"/>
            </x14:dataBar>
          </x14:cfRule>
          <xm:sqref>D53</xm:sqref>
        </x14:conditionalFormatting>
        <x14:conditionalFormatting xmlns:xm="http://schemas.microsoft.com/office/excel/2006/main">
          <x14:cfRule type="dataBar" id="{4B213671-4726-4533-8A26-2ACEF7FEA7B0}">
            <x14:dataBar minLength="0" maxLength="100" gradient="0">
              <x14:cfvo type="num">
                <xm:f>0</xm:f>
              </x14:cfvo>
              <x14:cfvo type="num">
                <xm:f>100</xm:f>
              </x14:cfvo>
              <x14:negativeFillColor rgb="FFFF0000"/>
              <x14:axisColor rgb="FF000000"/>
            </x14:dataBar>
          </x14:cfRule>
          <xm:sqref>F25</xm:sqref>
        </x14:conditionalFormatting>
        <x14:conditionalFormatting xmlns:xm="http://schemas.microsoft.com/office/excel/2006/main">
          <x14:cfRule type="dataBar" id="{E7F24D80-F500-41A4-8C9C-999BFA85E99A}">
            <x14:dataBar minLength="0" maxLength="100" gradient="0">
              <x14:cfvo type="num">
                <xm:f>32.1</xm:f>
              </x14:cfvo>
              <x14:cfvo type="autoMax"/>
              <x14:negativeFillColor rgb="FFFF0000"/>
              <x14:axisColor rgb="FF000000"/>
            </x14:dataBar>
          </x14:cfRule>
          <xm:sqref>H21</xm:sqref>
        </x14:conditionalFormatting>
        <x14:conditionalFormatting xmlns:xm="http://schemas.microsoft.com/office/excel/2006/main">
          <x14:cfRule type="dataBar" id="{744DE2F1-DF50-4959-BC2E-3040AF1DBF36}">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F1886824-3D1E-4401-92CF-608D7D1903FE}">
            <x14:dataBar minLength="0" maxLength="100" gradient="0">
              <x14:cfvo type="num">
                <xm:f>42.1</xm:f>
              </x14:cfvo>
              <x14:cfvo type="autoMax"/>
              <x14:negativeFillColor rgb="FFFF0000"/>
              <x14:axisColor rgb="FF000000"/>
            </x14:dataBar>
          </x14:cfRule>
          <xm:sqref>H50</xm:sqref>
        </x14:conditionalFormatting>
        <x14:conditionalFormatting xmlns:xm="http://schemas.microsoft.com/office/excel/2006/main">
          <x14:cfRule type="dataBar" id="{7A21631D-426A-475F-91D1-FFE3BA8D820F}">
            <x14:dataBar minLength="0" maxLength="100" gradient="0">
              <x14:cfvo type="num">
                <xm:f>0</xm:f>
              </x14:cfvo>
              <x14:cfvo type="num">
                <xm:f>100</xm:f>
              </x14:cfvo>
              <x14:negativeFillColor rgb="FFFF0000"/>
              <x14:axisColor rgb="FF000000"/>
            </x14:dataBar>
          </x14:cfRule>
          <xm:sqref>H53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850771-6301-45fe-a684-20f2bb2ca967" xsi:nil="true"/>
    <lcf76f155ced4ddcb4097134ff3c332f xmlns="0fadcff7-bbb4-4222-9872-88bc299635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6B80A69E33D94982912AE099AD0635" ma:contentTypeVersion="18" ma:contentTypeDescription="Create a new document." ma:contentTypeScope="" ma:versionID="d25859d16bcb7492fa36d19db1e4baac">
  <xsd:schema xmlns:xsd="http://www.w3.org/2001/XMLSchema" xmlns:xs="http://www.w3.org/2001/XMLSchema" xmlns:p="http://schemas.microsoft.com/office/2006/metadata/properties" xmlns:ns2="8d850771-6301-45fe-a684-20f2bb2ca967" xmlns:ns3="0fadcff7-bbb4-4222-9872-88bc29963529" targetNamespace="http://schemas.microsoft.com/office/2006/metadata/properties" ma:root="true" ma:fieldsID="b48675e014267285d6370e9713ed406e" ns2:_="" ns3:_="">
    <xsd:import namespace="8d850771-6301-45fe-a684-20f2bb2ca967"/>
    <xsd:import namespace="0fadcff7-bbb4-4222-9872-88bc299635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50771-6301-45fe-a684-20f2bb2ca9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c409ed-d65d-4050-80b9-9e212e234de5}" ma:internalName="TaxCatchAll" ma:showField="CatchAllData" ma:web="8d850771-6301-45fe-a684-20f2bb2ca9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adcff7-bbb4-4222-9872-88bc299635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161ac1-5c32-44b0-ab4e-c056787b1c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600B6E-9469-4BE5-8F03-52F566D07CA1}">
  <ds:schemaRefs>
    <ds:schemaRef ds:uri="http://schemas.microsoft.com/office/2006/metadata/properties"/>
    <ds:schemaRef ds:uri="http://schemas.microsoft.com/office/infopath/2007/PartnerControls"/>
    <ds:schemaRef ds:uri="8d850771-6301-45fe-a684-20f2bb2ca967"/>
    <ds:schemaRef ds:uri="0fadcff7-bbb4-4222-9872-88bc29963529"/>
  </ds:schemaRefs>
</ds:datastoreItem>
</file>

<file path=customXml/itemProps2.xml><?xml version="1.0" encoding="utf-8"?>
<ds:datastoreItem xmlns:ds="http://schemas.openxmlformats.org/officeDocument/2006/customXml" ds:itemID="{809B7154-5F6A-4CF9-B2A0-87C075439673}">
  <ds:schemaRefs>
    <ds:schemaRef ds:uri="http://schemas.microsoft.com/sharepoint/v3/contenttype/forms"/>
  </ds:schemaRefs>
</ds:datastoreItem>
</file>

<file path=customXml/itemProps3.xml><?xml version="1.0" encoding="utf-8"?>
<ds:datastoreItem xmlns:ds="http://schemas.openxmlformats.org/officeDocument/2006/customXml" ds:itemID="{297F18B7-BAD6-4A2E-8393-C594A1D9E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50771-6301-45fe-a684-20f2bb2ca967"/>
    <ds:schemaRef ds:uri="0fadcff7-bbb4-4222-9872-88bc29963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Infoblad</vt:lpstr>
      <vt:lpstr>1. jfr godsstorlekar och b&amp;s</vt:lpstr>
      <vt:lpstr>2. jfr godsstorlekar &amp; trailers</vt:lpstr>
      <vt:lpstr>3. jfr av trailer och b&amp;s</vt:lpstr>
      <vt:lpstr>4. jfr av försändelsestorlekar</vt:lpstr>
      <vt:lpstr>5. jfr av lastvikter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Kula</dc:creator>
  <cp:keywords/>
  <dc:description/>
  <cp:lastModifiedBy>Thomas Kula</cp:lastModifiedBy>
  <cp:revision/>
  <dcterms:created xsi:type="dcterms:W3CDTF">2015-06-05T18:19:34Z</dcterms:created>
  <dcterms:modified xsi:type="dcterms:W3CDTF">2024-10-01T06:33:27Z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0x0101002A6B80A69E33D94982912AE099AD0635</vt:lpwstr>
  </property>
  <property fmtid="{D5CDD505-2E9C-101B-9397-08002B2CF9AE}" pid="3" name="MediaServiceImageTags">
    <vt:lpwstr/>
  </property>
</Properties>
</file>