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ntctransport.sharepoint.com/Organisationspyramid/DIGITALISERING OCH HÅLLBARHET/Räknare lastens påverkan på utsläpp/"/>
    </mc:Choice>
  </mc:AlternateContent>
  <xr:revisionPtr revIDLastSave="453" documentId="8_{69DECFEB-7D24-4353-886A-E1112F50F065}" xr6:coauthVersionLast="47" xr6:coauthVersionMax="47" xr10:uidLastSave="{6E153F94-56E4-4CA9-9C01-795061A0498E}"/>
  <bookViews>
    <workbookView xWindow="57480" yWindow="-120" windowWidth="51840" windowHeight="21120" firstSheet="2" activeTab="5" xr2:uid="{00000000-000D-0000-FFFF-FFFF00000000}"/>
  </bookViews>
  <sheets>
    <sheet name="Tietovälilehti" sheetId="10" r:id="rId1"/>
    <sheet name="1. tavaramittoja ja täysperiä" sheetId="4" r:id="rId2"/>
    <sheet name="2. tavaramittoja ja perävaunut" sheetId="3" r:id="rId3"/>
    <sheet name="3. perävaunu vs täysperä" sheetId="6" r:id="rId4"/>
    <sheet name="4. lähetyksen koko" sheetId="9" r:id="rId5"/>
    <sheet name="5. kuorman paino"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8" l="1"/>
  <c r="C19" i="4"/>
  <c r="H67" i="9"/>
  <c r="H71" i="9" s="1"/>
  <c r="H53" i="9"/>
  <c r="H54" i="9"/>
  <c r="H52" i="9"/>
  <c r="D67" i="9"/>
  <c r="D68" i="9" s="1"/>
  <c r="G55" i="9"/>
  <c r="H70" i="9" s="1"/>
  <c r="H32" i="9"/>
  <c r="H36" i="9" s="1"/>
  <c r="H18" i="9"/>
  <c r="H19" i="9"/>
  <c r="H17" i="9"/>
  <c r="G20" i="9"/>
  <c r="D32" i="9"/>
  <c r="D33" i="9" s="1"/>
  <c r="C55" i="9"/>
  <c r="C20" i="9"/>
  <c r="D54" i="9"/>
  <c r="D19" i="9"/>
  <c r="D53" i="9"/>
  <c r="D18" i="9"/>
  <c r="D52" i="9"/>
  <c r="D17" i="9"/>
  <c r="D8" i="9"/>
  <c r="D55" i="9" l="1"/>
  <c r="D70" i="9"/>
  <c r="H69" i="9"/>
  <c r="H55" i="9"/>
  <c r="D69" i="9"/>
  <c r="H34" i="9"/>
  <c r="H35" i="9"/>
  <c r="D34" i="9"/>
  <c r="D35" i="9"/>
  <c r="H33" i="9"/>
  <c r="H68" i="9"/>
  <c r="H20" i="9"/>
  <c r="D20" i="9"/>
  <c r="H54" i="8"/>
  <c r="H53" i="8"/>
  <c r="H52" i="8"/>
  <c r="H50" i="8"/>
  <c r="H51" i="8" s="1"/>
  <c r="H55" i="8" s="1"/>
  <c r="D54" i="8"/>
  <c r="D53" i="8"/>
  <c r="D52" i="8"/>
  <c r="D50" i="8"/>
  <c r="D51" i="8" s="1"/>
  <c r="D55" i="8" s="1"/>
  <c r="H25" i="8"/>
  <c r="H24" i="8"/>
  <c r="H23" i="8"/>
  <c r="H22" i="8"/>
  <c r="H21" i="8"/>
  <c r="D21" i="8"/>
  <c r="D25" i="8"/>
  <c r="D23" i="8"/>
  <c r="D24" i="8"/>
  <c r="D22" i="8"/>
  <c r="D26" i="8" s="1"/>
  <c r="G20" i="6"/>
  <c r="C20" i="6"/>
  <c r="H19" i="6"/>
  <c r="D19" i="6"/>
  <c r="H17" i="6"/>
  <c r="D18" i="6"/>
  <c r="H18" i="6"/>
  <c r="D17" i="6"/>
  <c r="D8" i="6"/>
  <c r="G19" i="4"/>
  <c r="H18" i="4"/>
  <c r="D18" i="4"/>
  <c r="H17" i="4"/>
  <c r="D17" i="4"/>
  <c r="H16" i="4"/>
  <c r="D16" i="4"/>
  <c r="G8" i="4"/>
  <c r="D8" i="4"/>
  <c r="G9" i="4" l="1"/>
  <c r="H37" i="9"/>
  <c r="F44" i="9"/>
  <c r="F80" i="9"/>
  <c r="H72" i="9"/>
  <c r="F81" i="9" s="1"/>
  <c r="D71" i="9"/>
  <c r="D36" i="9"/>
  <c r="D37" i="9"/>
  <c r="D38" i="9" s="1"/>
  <c r="H56" i="8"/>
  <c r="H27" i="8"/>
  <c r="D20" i="6"/>
  <c r="D34" i="6" s="1"/>
  <c r="H20" i="6"/>
  <c r="D32" i="6"/>
  <c r="D36" i="6" s="1"/>
  <c r="D35" i="6"/>
  <c r="D19" i="4"/>
  <c r="D32" i="4" s="1"/>
  <c r="D33" i="4" s="1"/>
  <c r="D37" i="4" s="1"/>
  <c r="H19" i="4"/>
  <c r="H38" i="9" l="1"/>
  <c r="F41" i="9" s="1"/>
  <c r="F45" i="9"/>
  <c r="H73" i="9"/>
  <c r="D35" i="4"/>
  <c r="D34" i="4"/>
  <c r="D72" i="9"/>
  <c r="H34" i="6"/>
  <c r="H32" i="6"/>
  <c r="H33" i="6" s="1"/>
  <c r="H37" i="6" s="1"/>
  <c r="H34" i="4"/>
  <c r="H35" i="4"/>
  <c r="H32" i="4"/>
  <c r="H33" i="4" s="1"/>
  <c r="H37" i="4" s="1"/>
  <c r="H35" i="6"/>
  <c r="D33" i="6"/>
  <c r="D37" i="6" s="1"/>
  <c r="D36" i="4"/>
  <c r="D38" i="4" s="1"/>
  <c r="D73" i="9" l="1"/>
  <c r="F77" i="9" s="1"/>
  <c r="D38" i="6"/>
  <c r="F44" i="6"/>
  <c r="F45" i="6" s="1"/>
  <c r="D56" i="8"/>
  <c r="F59" i="8" s="1"/>
  <c r="D27" i="8"/>
  <c r="F30" i="8" s="1"/>
  <c r="F44" i="4"/>
  <c r="F45" i="4" s="1"/>
  <c r="H36" i="4"/>
  <c r="H38" i="4" s="1"/>
  <c r="F41" i="4" s="1"/>
  <c r="H36" i="6"/>
  <c r="H38" i="6" s="1"/>
  <c r="F41" i="6" l="1"/>
  <c r="G19" i="3"/>
  <c r="H18" i="3"/>
  <c r="H17" i="3"/>
  <c r="H16" i="3"/>
  <c r="G8" i="3"/>
  <c r="C19" i="3"/>
  <c r="D18" i="3"/>
  <c r="D17" i="3"/>
  <c r="D16" i="3"/>
  <c r="D8" i="3"/>
  <c r="G9" i="3" s="1"/>
  <c r="H19" i="3" l="1"/>
  <c r="H35" i="3" s="1"/>
  <c r="D19" i="3"/>
  <c r="D35" i="3" s="1"/>
  <c r="D32" i="3" l="1"/>
  <c r="D36" i="3" s="1"/>
  <c r="D34" i="3"/>
  <c r="H32" i="3"/>
  <c r="H36" i="3" s="1"/>
  <c r="H34" i="3"/>
  <c r="D33" i="3"/>
  <c r="D37" i="3" s="1"/>
  <c r="H33" i="3" l="1"/>
  <c r="D38" i="3"/>
  <c r="H37" i="3" l="1"/>
  <c r="F45" i="3"/>
  <c r="F46" i="3" l="1"/>
  <c r="H38" i="3"/>
  <c r="F42" i="3" s="1"/>
</calcChain>
</file>

<file path=xl/sharedStrings.xml><?xml version="1.0" encoding="utf-8"?>
<sst xmlns="http://schemas.openxmlformats.org/spreadsheetml/2006/main" count="273" uniqueCount="52">
  <si>
    <t>Diesel</t>
  </si>
  <si>
    <t>HVO 100</t>
  </si>
  <si>
    <t>Diesel --&gt; HVO100</t>
  </si>
  <si>
    <t>Trailer (32 ton)</t>
  </si>
  <si>
    <t>Bil och Släp (42 ton)</t>
  </si>
  <si>
    <t>Km</t>
  </si>
  <si>
    <t>HVO100</t>
  </si>
  <si>
    <t>Vertaile, miten voit vähentää päästöjä muuttamalla tavarankokoja ja käyttämällä enemmän kuormatilaa</t>
  </si>
  <si>
    <t>Tavaran mitat (lähtötilanne)</t>
  </si>
  <si>
    <t>Korkeus (m)</t>
  </si>
  <si>
    <t>Leveys (m)</t>
  </si>
  <si>
    <t>Pituus (m)</t>
  </si>
  <si>
    <t>Tilavuus</t>
  </si>
  <si>
    <t>Paino (kg)</t>
  </si>
  <si>
    <t>Matka (km)</t>
  </si>
  <si>
    <t>Tavaran mitat (muutettu)</t>
  </si>
  <si>
    <t>Päästökertoimet WTW</t>
  </si>
  <si>
    <t>Yleinen täysperä (38 tonnia)</t>
  </si>
  <si>
    <t>NTC täysperä (42 tonnia)</t>
  </si>
  <si>
    <t>Mitat</t>
  </si>
  <si>
    <t>Mahtuvien kollien määrä</t>
  </si>
  <si>
    <t>Kuorman paino (tonnia)</t>
  </si>
  <si>
    <t>Kulutus l/100km</t>
  </si>
  <si>
    <t>Tilavuuden täyttöaste</t>
  </si>
  <si>
    <t>Täyttöaste visualisoitu</t>
  </si>
  <si>
    <t>Kuorman vaikutus päästöihin</t>
  </si>
  <si>
    <t>Päästöjen prosenttimuutos tonnikilometriä kohti</t>
  </si>
  <si>
    <t>Päästöt kuormaa kohti HVO 100:lla</t>
  </si>
  <si>
    <t>Mahdollinen päästövähennys HVO 100:lla</t>
  </si>
  <si>
    <t>Yleinen perävaunu (38 tonnia)</t>
  </si>
  <si>
    <t>NTC perävaunu (32 ton)</t>
  </si>
  <si>
    <t xml:space="preserve">Vertaa rahtisi päästöjä sen mukaan, kulkeeko se perävaunulla vai suuremmalla kuormalla täysperällä.	</t>
  </si>
  <si>
    <t>Tavaran mitat</t>
  </si>
  <si>
    <t>Vertaa päästöjä sen mukaan, kuinka monta kollia lähetät</t>
  </si>
  <si>
    <t>Lastattujen kollien määrä (lähtökohta)</t>
  </si>
  <si>
    <t>Lastattujen kollien määrä (muutos)</t>
  </si>
  <si>
    <t>Perävaunu (32 ton)</t>
  </si>
  <si>
    <t>Täysperä (42 ton)</t>
  </si>
  <si>
    <t>Vertaile, miten eri kuormapainot vaikuttavat päästöihin</t>
  </si>
  <si>
    <t>Toimitustiedot</t>
  </si>
  <si>
    <t>Rahti 1</t>
  </si>
  <si>
    <t>Rahti 2</t>
  </si>
  <si>
    <t>tonnia</t>
  </si>
  <si>
    <t>Päästökerroin WTW</t>
  </si>
  <si>
    <t>Rahti 1 perävaunu (32 tonnia)</t>
  </si>
  <si>
    <t>Rahti 2 perävaunu (32 tonnia)</t>
  </si>
  <si>
    <t>Päästöjen muutos tonnikilometriä kohti</t>
  </si>
  <si>
    <t>Rahti 1 täysperä (42 ton)</t>
  </si>
  <si>
    <t>Rahti 2 täysperä (42 ton)</t>
  </si>
  <si>
    <t>Päästöt kgCO2e kuormaa kohti</t>
  </si>
  <si>
    <t>Päästöt KgCO2e/tkm</t>
  </si>
  <si>
    <t>Tonnikilometrit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</si>
</sst>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 %"/>
  </numFmts>
  <fonts count="5"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CC00"/>
        <bgColor indexed="64"/>
      </patternFill>
    </fill>
    <fill>
      <patternFill patternType="solid">
        <fgColor theme="4" tint="0.59999389629810485"/>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73">
    <xf numFmtId="0" fontId="0" fillId="0" borderId="0" xfId="0"/>
    <xf numFmtId="164" fontId="0" fillId="0" borderId="0" xfId="0" applyNumberFormat="1"/>
    <xf numFmtId="10" fontId="0" fillId="0" borderId="0" xfId="0" applyNumberFormat="1"/>
    <xf numFmtId="0" fontId="0" fillId="0" borderId="0" xfId="0" applyAlignment="1">
      <alignment horizontal="right"/>
    </xf>
    <xf numFmtId="0" fontId="1" fillId="0" borderId="0" xfId="0" applyFont="1"/>
    <xf numFmtId="0" fontId="0" fillId="0" borderId="4" xfId="0" applyBorder="1" applyAlignment="1">
      <alignment horizontal="right"/>
    </xf>
    <xf numFmtId="0" fontId="0" fillId="0" borderId="5" xfId="0" applyBorder="1"/>
    <xf numFmtId="0" fontId="0" fillId="0" borderId="4" xfId="0" applyBorder="1"/>
    <xf numFmtId="10" fontId="0" fillId="0" borderId="5" xfId="0" applyNumberFormat="1" applyBorder="1"/>
    <xf numFmtId="0" fontId="0" fillId="0" borderId="6" xfId="0" applyBorder="1"/>
    <xf numFmtId="0" fontId="0" fillId="0" borderId="7" xfId="0" applyBorder="1" applyAlignment="1">
      <alignment horizontal="right"/>
    </xf>
    <xf numFmtId="0" fontId="0" fillId="0" borderId="9" xfId="0" applyBorder="1"/>
    <xf numFmtId="0" fontId="0" fillId="0" borderId="10" xfId="0" applyBorder="1" applyAlignment="1">
      <alignment horizontal="right"/>
    </xf>
    <xf numFmtId="0" fontId="0" fillId="0" borderId="11" xfId="0" applyBorder="1"/>
    <xf numFmtId="0" fontId="0" fillId="0" borderId="3" xfId="0" applyBorder="1"/>
    <xf numFmtId="0" fontId="0" fillId="0" borderId="6" xfId="0" applyBorder="1" applyAlignment="1">
      <alignment horizontal="right"/>
    </xf>
    <xf numFmtId="0" fontId="0" fillId="0" borderId="7" xfId="0" applyBorder="1"/>
    <xf numFmtId="0" fontId="0" fillId="0" borderId="8" xfId="0" applyBorder="1"/>
    <xf numFmtId="0" fontId="0" fillId="0" borderId="10" xfId="0" applyBorder="1"/>
    <xf numFmtId="0" fontId="0" fillId="0" borderId="2" xfId="0" applyBorder="1"/>
    <xf numFmtId="0" fontId="0" fillId="0" borderId="11" xfId="0" applyBorder="1" applyProtection="1">
      <protection locked="0"/>
    </xf>
    <xf numFmtId="0" fontId="0" fillId="0" borderId="14" xfId="0" applyBorder="1"/>
    <xf numFmtId="0" fontId="0" fillId="0" borderId="15" xfId="0" applyBorder="1"/>
    <xf numFmtId="0" fontId="0" fillId="0" borderId="1" xfId="0" applyBorder="1"/>
    <xf numFmtId="1" fontId="0" fillId="0" borderId="5" xfId="0" applyNumberFormat="1" applyBorder="1"/>
    <xf numFmtId="164" fontId="0" fillId="0" borderId="16" xfId="0" applyNumberFormat="1" applyBorder="1"/>
    <xf numFmtId="0" fontId="0" fillId="0" borderId="17" xfId="0" applyBorder="1"/>
    <xf numFmtId="2" fontId="0" fillId="0" borderId="11" xfId="0" applyNumberFormat="1" applyBorder="1"/>
    <xf numFmtId="164" fontId="0" fillId="0" borderId="11" xfId="0" applyNumberFormat="1" applyBorder="1"/>
    <xf numFmtId="164" fontId="0" fillId="0" borderId="5" xfId="0" applyNumberFormat="1" applyBorder="1"/>
    <xf numFmtId="10" fontId="0" fillId="2" borderId="9" xfId="0" applyNumberFormat="1" applyFill="1" applyBorder="1"/>
    <xf numFmtId="167" fontId="0" fillId="0" borderId="5" xfId="0" applyNumberFormat="1" applyBorder="1"/>
    <xf numFmtId="0" fontId="1" fillId="0" borderId="9" xfId="0" applyFont="1" applyBorder="1"/>
    <xf numFmtId="167" fontId="0" fillId="2" borderId="9" xfId="0" applyNumberFormat="1" applyFill="1" applyBorder="1"/>
    <xf numFmtId="0" fontId="0" fillId="4" borderId="11" xfId="0" applyFill="1" applyBorder="1" applyProtection="1">
      <protection locked="0"/>
    </xf>
    <xf numFmtId="0" fontId="0" fillId="4" borderId="9" xfId="0" applyFill="1" applyBorder="1" applyProtection="1">
      <protection locked="0"/>
    </xf>
    <xf numFmtId="167" fontId="1" fillId="2" borderId="9" xfId="0" applyNumberFormat="1" applyFont="1" applyFill="1" applyBorder="1"/>
    <xf numFmtId="0" fontId="2" fillId="0" borderId="0" xfId="0" applyFont="1" applyAlignment="1">
      <alignment horizontal="center"/>
    </xf>
    <xf numFmtId="0" fontId="0" fillId="4" borderId="15" xfId="0" applyFill="1" applyBorder="1" applyProtection="1">
      <protection locked="0"/>
    </xf>
    <xf numFmtId="0" fontId="1" fillId="0" borderId="7" xfId="0" applyFont="1" applyBorder="1" applyAlignment="1">
      <alignment horizontal="right"/>
    </xf>
    <xf numFmtId="165" fontId="1" fillId="0" borderId="8" xfId="0" applyNumberFormat="1" applyFont="1" applyBorder="1"/>
    <xf numFmtId="166" fontId="1" fillId="0" borderId="8" xfId="0" applyNumberFormat="1" applyFont="1" applyBorder="1"/>
    <xf numFmtId="0" fontId="0" fillId="4" borderId="27" xfId="0" applyFill="1" applyBorder="1" applyProtection="1">
      <protection locked="0"/>
    </xf>
    <xf numFmtId="0" fontId="1" fillId="0" borderId="0" xfId="0" applyFont="1" applyAlignment="1">
      <alignment horizontal="center"/>
    </xf>
    <xf numFmtId="0" fontId="0" fillId="0" borderId="9" xfId="0" applyBorder="1" applyAlignment="1">
      <alignment horizontal="center"/>
    </xf>
    <xf numFmtId="0" fontId="1" fillId="0" borderId="26" xfId="0" applyFont="1" applyBorder="1" applyAlignment="1">
      <alignment horizontal="center"/>
    </xf>
    <xf numFmtId="0" fontId="1" fillId="0" borderId="10" xfId="0" applyFont="1" applyBorder="1" applyAlignment="1">
      <alignment horizontal="center"/>
    </xf>
    <xf numFmtId="0" fontId="0" fillId="0" borderId="9" xfId="0" applyBorder="1" applyAlignment="1">
      <alignment horizontal="center"/>
    </xf>
    <xf numFmtId="0" fontId="1" fillId="3" borderId="19" xfId="0" applyFont="1" applyFill="1" applyBorder="1" applyAlignment="1">
      <alignment horizontal="center"/>
    </xf>
    <xf numFmtId="0" fontId="1" fillId="3" borderId="29" xfId="0" applyFont="1" applyFill="1" applyBorder="1" applyAlignment="1">
      <alignment horizontal="center"/>
    </xf>
    <xf numFmtId="0" fontId="1" fillId="3" borderId="18" xfId="0" applyFont="1" applyFill="1" applyBorder="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1" fillId="3" borderId="12" xfId="0" applyFont="1" applyFill="1" applyBorder="1" applyAlignment="1">
      <alignment horizontal="center"/>
    </xf>
    <xf numFmtId="0" fontId="1" fillId="3" borderId="13" xfId="0" applyFont="1" applyFill="1" applyBorder="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20" xfId="0" applyBorder="1" applyAlignment="1">
      <alignment horizontal="center"/>
    </xf>
    <xf numFmtId="0" fontId="0" fillId="0" borderId="28" xfId="0" applyBorder="1" applyAlignment="1">
      <alignment horizontal="center"/>
    </xf>
    <xf numFmtId="0" fontId="1" fillId="3" borderId="20" xfId="0" applyFont="1" applyFill="1" applyBorder="1" applyAlignment="1">
      <alignment horizontal="center"/>
    </xf>
    <xf numFmtId="0" fontId="1" fillId="3" borderId="21"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3" borderId="24" xfId="0" applyFont="1" applyFill="1" applyBorder="1" applyAlignment="1">
      <alignment horizontal="center"/>
    </xf>
    <xf numFmtId="0" fontId="1" fillId="3" borderId="25" xfId="0" applyFont="1" applyFill="1" applyBorder="1" applyAlignment="1">
      <alignment horizontal="center"/>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171451</xdr:rowOff>
    </xdr:from>
    <xdr:to>
      <xdr:col>10</xdr:col>
      <xdr:colOff>283633</xdr:colOff>
      <xdr:row>54</xdr:row>
      <xdr:rowOff>66675</xdr:rowOff>
    </xdr:to>
    <xdr:sp macro="" textlink="">
      <xdr:nvSpPr>
        <xdr:cNvPr id="2" name="textruta 1">
          <a:extLst>
            <a:ext uri="{FF2B5EF4-FFF2-40B4-BE49-F238E27FC236}">
              <a16:creationId xmlns:a16="http://schemas.microsoft.com/office/drawing/2014/main" id="{4CA46414-35CA-63F2-AE9F-D2DBD29C13C4}"/>
            </a:ext>
          </a:extLst>
        </xdr:cNvPr>
        <xdr:cNvSpPr txBox="1"/>
      </xdr:nvSpPr>
      <xdr:spPr>
        <a:xfrm>
          <a:off x="647700" y="352426"/>
          <a:ext cx="6112933" cy="9486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p>
        <a:p>
          <a:endParaRPr lang="sv-FI" sz="1100"/>
        </a:p>
        <a:p>
          <a:endParaRPr lang="sv-FI" sz="1100"/>
        </a:p>
        <a:p>
          <a:endParaRPr lang="sv-FI" sz="1100"/>
        </a:p>
        <a:p>
          <a:endParaRPr lang="sv-FI" sz="1100"/>
        </a:p>
        <a:p>
          <a:endParaRPr lang="sv-FI" sz="1100"/>
        </a:p>
        <a:p>
          <a:endParaRPr lang="sv-FI" sz="1100"/>
        </a:p>
        <a:p>
          <a:endParaRPr lang="sv-FI" sz="1100"/>
        </a:p>
        <a:p>
          <a:r>
            <a:rPr lang="sv-FI" sz="1100" b="1"/>
            <a:t>Kuorman vaikutus päästöihin</a:t>
          </a:r>
        </a:p>
        <a:p>
          <a:r>
            <a:rPr lang="sv-FI" sz="1100" b="0"/>
            <a:t>Tällä laskurilla voit vertailla eri tavaran mittojen, kuorman koon ja kaluston vaikutusta kuljetuspäästöihin. Huomaa, että kaikki laskelmat ovat suuntaa-antavia ja että päästöjen vaihtelu riippuu myös monista muista tekijöistä.</a:t>
          </a:r>
        </a:p>
        <a:p>
          <a:endParaRPr lang="sv-FI" sz="1100" baseline="0"/>
        </a:p>
        <a:p>
          <a:r>
            <a:rPr lang="sv-FI" sz="1100"/>
            <a:t>Laskurit on suunniteltu niin, että asetat aina ensin lähtötilanteen ja sitten kokeilet muutosta saadaksesi tuloksen siitä, miten päästöt ovat muuttuneet. Päästöjen muutos ilmoitetaan tonnikilometriä kohti, joka on suoritusta kuvaava yksikkö (kuorman paino x ajetut kilometrit).</a:t>
          </a:r>
        </a:p>
        <a:p>
          <a:endParaRPr lang="sv-FI" sz="1100"/>
        </a:p>
        <a:p>
          <a:r>
            <a:rPr lang="sv-FI" sz="1100" b="1" baseline="0"/>
            <a:t>Lehdet 1, 2 ja 3</a:t>
          </a:r>
        </a:p>
        <a:p>
          <a:r>
            <a:rPr lang="sv-FI" sz="1100" baseline="0"/>
            <a:t>Kahdella ensimmäisellä lehdellä on laskureita, joilla voit vertailla, miten erikokoiset tavarat vaikuttavat siihen, kuinka täyteen kuormaa voidaan lastata, ja miten tämä vaikuttaa päästöihin. Vertailussa verrataan yleismitoitettuja perävaunuja NTC-perävaunuihin, joilla on maksimaaliset kantavuudet ja sisäiset mitat. Näin vertaillaan myös sitä, miten suurempaa kuormatilaa voidaan hyödyntää päästöjen vähentämiseksi.</a:t>
          </a:r>
        </a:p>
        <a:p>
          <a:endParaRPr lang="sv-FI" sz="1100" baseline="0"/>
        </a:p>
        <a:p>
          <a:r>
            <a:rPr lang="fi-FI" sz="1100">
              <a:solidFill>
                <a:schemeClr val="dk1"/>
              </a:solidFill>
              <a:effectLst/>
              <a:latin typeface="+mn-lt"/>
              <a:ea typeface="+mn-ea"/>
              <a:cs typeface="+mn-cs"/>
            </a:rPr>
            <a:t>Lehdessä 3 laskuri vertaa tietyn tyyppistä tavaraa, kuinka paljon voidaan lastata perävaunuun vs täysperään tai b-linkkiin ja perävaunuun. Laskuri antaa sitten tuloksen siitä, miten päästöt muuttuvat, jos ajetaan suuremmalla yhdistelmällä, jossa on suurempi kuorma.</a:t>
          </a:r>
        </a:p>
        <a:p>
          <a:endParaRPr lang="sv-FI" sz="1100">
            <a:solidFill>
              <a:schemeClr val="dk1"/>
            </a:solidFill>
            <a:effectLst/>
            <a:latin typeface="+mn-lt"/>
            <a:ea typeface="+mn-ea"/>
            <a:cs typeface="+mn-cs"/>
          </a:endParaRPr>
        </a:p>
        <a:p>
          <a:r>
            <a:rPr lang="sv-FI" sz="1100" b="1">
              <a:solidFill>
                <a:schemeClr val="dk1"/>
              </a:solidFill>
              <a:effectLst/>
              <a:latin typeface="+mn-lt"/>
              <a:ea typeface="+mn-ea"/>
              <a:cs typeface="+mn-cs"/>
            </a:rPr>
            <a:t>Lehdet 4 ja 5</a:t>
          </a:r>
        </a:p>
        <a:p>
          <a:r>
            <a:rPr lang="fi-FI" sz="1100">
              <a:solidFill>
                <a:schemeClr val="dk1"/>
              </a:solidFill>
              <a:effectLst/>
              <a:latin typeface="+mn-lt"/>
              <a:ea typeface="+mn-ea"/>
              <a:cs typeface="+mn-cs"/>
            </a:rPr>
            <a:t>Lehdessä 4 voi verrata, miten päästöt muuttuvat, jos lähetetään suurempia eriä. Syötä tavaran mitat ja kokeile, kuinka monta kollia laitat kuormiin.</a:t>
          </a:r>
          <a:endParaRPr lang="sv-FI" sz="1100">
            <a:solidFill>
              <a:schemeClr val="dk1"/>
            </a:solidFill>
            <a:effectLst/>
            <a:latin typeface="+mn-lt"/>
            <a:ea typeface="+mn-ea"/>
            <a:cs typeface="+mn-cs"/>
          </a:endParaRPr>
        </a:p>
        <a:p>
          <a:endParaRPr lang="sv-FI" sz="1100" baseline="0"/>
        </a:p>
        <a:p>
          <a:r>
            <a:rPr lang="sv-FI" sz="1100" baseline="0"/>
            <a:t>Lehdessä 5 voit suoraan verrata, miten eri kuormien painot vaikuttavat päästöihin.</a:t>
          </a:r>
        </a:p>
        <a:p>
          <a:endParaRPr lang="sv-FI" sz="1100" b="1" baseline="0"/>
        </a:p>
        <a:p>
          <a:r>
            <a:rPr lang="sv-FI" sz="1100" b="1" baseline="0"/>
            <a:t>Diesel ja HVO100</a:t>
          </a:r>
        </a:p>
        <a:p>
          <a:r>
            <a:rPr lang="sv-FI" sz="1100" b="0" baseline="0"/>
            <a:t>Laskureissa on myös vertailu HVO100:n tankkaamisesta dieselin sijasta. Käytämme tilastokeskuksesta ja openco2.net otettuja päästökertoimia dieselille Suomessa ja polttoainetoimittajan päästökerrointa HVO100:lle. Oletamme myös, että HVO100 kuluttaa 4 prosenttia enemmän polttoainetta kuin diesel. Tämäkin vertailu voi tietysti vaihdella eri olosuhteista riippuen ja sitä on pidettävä suuntaa-antavana.</a:t>
          </a:r>
        </a:p>
        <a:p>
          <a:endParaRPr lang="sv-FI" sz="1100" b="1" baseline="0"/>
        </a:p>
        <a:p>
          <a:r>
            <a:rPr lang="sv-FI" sz="1100" b="1" baseline="0"/>
            <a:t>Huom!</a:t>
          </a:r>
        </a:p>
        <a:p>
          <a:r>
            <a:rPr lang="sv-FI" sz="1100" b="0" baseline="0"/>
            <a:t>Ota huomioon, että miten erityyppisiä tavaroita voidaan lastata, vaihtelee. Ensimmäiset 3 laskuria pyrkivät aina täyttämään kuorman mahdollisimman täyteen antamillasi mitoilla. Jos tavaran korkeus sallii sen, laskuri täyttää myös korkeudella olevan tilan. Se siis pinoaa tavarat.</a:t>
          </a:r>
        </a:p>
        <a:p>
          <a:endParaRPr lang="sv-FI" sz="1100" baseline="0"/>
        </a:p>
        <a:p>
          <a:r>
            <a:rPr lang="sv-FI" sz="1100" baseline="0"/>
            <a:t>Jos haluat vertailla tavaroita, jotka eivät ole pinottavia, mutta joiden mitat ovat silti matalat, voit käyttää lehden 4 tai 5 laskuria.</a:t>
          </a:r>
        </a:p>
        <a:p>
          <a:endParaRPr lang="sv-FI" sz="1100" baseline="0"/>
        </a:p>
        <a:p>
          <a:r>
            <a:rPr lang="sv-FI" sz="1100" baseline="0"/>
            <a:t>Laskurit on nähtävä työkaluina, joiden avulla voidaan vertailla ja kokeilla, miten päästöjä voidaan mahdollisesti vähentää riippuen siitä, paljonko tavaraa lastataan. Todellinen tulos riippuu myös monista muista tekijöistä, joita laskuri ei voi ottaa huomioon. </a:t>
          </a:r>
        </a:p>
      </xdr:txBody>
    </xdr:sp>
    <xdr:clientData/>
  </xdr:twoCellAnchor>
  <xdr:twoCellAnchor editAs="oneCell">
    <xdr:from>
      <xdr:col>1</xdr:col>
      <xdr:colOff>257176</xdr:colOff>
      <xdr:row>2</xdr:row>
      <xdr:rowOff>152400</xdr:rowOff>
    </xdr:from>
    <xdr:to>
      <xdr:col>6</xdr:col>
      <xdr:colOff>276671</xdr:colOff>
      <xdr:row>8</xdr:row>
      <xdr:rowOff>122767</xdr:rowOff>
    </xdr:to>
    <xdr:pic>
      <xdr:nvPicPr>
        <xdr:cNvPr id="3" name="Bildobjekt 2">
          <a:extLst>
            <a:ext uri="{FF2B5EF4-FFF2-40B4-BE49-F238E27FC236}">
              <a16:creationId xmlns:a16="http://schemas.microsoft.com/office/drawing/2014/main" id="{9300252D-AA79-4BED-BAFB-C2E345B8F4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514350"/>
          <a:ext cx="3257995" cy="1056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734484</xdr:colOff>
      <xdr:row>3</xdr:row>
      <xdr:rowOff>9761</xdr:rowOff>
    </xdr:from>
    <xdr:to>
      <xdr:col>4</xdr:col>
      <xdr:colOff>2345237</xdr:colOff>
      <xdr:row>11</xdr:row>
      <xdr:rowOff>171505</xdr:rowOff>
    </xdr:to>
    <xdr:pic>
      <xdr:nvPicPr>
        <xdr:cNvPr id="3" name="Bildobjekt 2">
          <a:extLst>
            <a:ext uri="{FF2B5EF4-FFF2-40B4-BE49-F238E27FC236}">
              <a16:creationId xmlns:a16="http://schemas.microsoft.com/office/drawing/2014/main" id="{A0E90316-5DAC-41BA-83C3-046DD4489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5534" y="590786"/>
          <a:ext cx="1610753" cy="1609544"/>
        </a:xfrm>
        <a:prstGeom prst="rect">
          <a:avLst/>
        </a:prstGeom>
      </xdr:spPr>
    </xdr:pic>
    <xdr:clientData/>
  </xdr:twoCellAnchor>
  <xdr:twoCellAnchor editAs="oneCell">
    <xdr:from>
      <xdr:col>4</xdr:col>
      <xdr:colOff>190501</xdr:colOff>
      <xdr:row>47</xdr:row>
      <xdr:rowOff>78316</xdr:rowOff>
    </xdr:from>
    <xdr:to>
      <xdr:col>5</xdr:col>
      <xdr:colOff>655545</xdr:colOff>
      <xdr:row>53</xdr:row>
      <xdr:rowOff>123795</xdr:rowOff>
    </xdr:to>
    <xdr:pic>
      <xdr:nvPicPr>
        <xdr:cNvPr id="10" name="Bildobjekt 9">
          <a:extLst>
            <a:ext uri="{FF2B5EF4-FFF2-40B4-BE49-F238E27FC236}">
              <a16:creationId xmlns:a16="http://schemas.microsoft.com/office/drawing/2014/main" id="{E7050199-74D0-A62E-2517-D112A02F0D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8176" y="8460316"/>
          <a:ext cx="3484472" cy="1130300"/>
        </a:xfrm>
        <a:prstGeom prst="rect">
          <a:avLst/>
        </a:prstGeom>
      </xdr:spPr>
    </xdr:pic>
    <xdr:clientData/>
  </xdr:twoCellAnchor>
  <xdr:twoCellAnchor>
    <xdr:from>
      <xdr:col>8</xdr:col>
      <xdr:colOff>476250</xdr:colOff>
      <xdr:row>11</xdr:row>
      <xdr:rowOff>182032</xdr:rowOff>
    </xdr:from>
    <xdr:to>
      <xdr:col>13</xdr:col>
      <xdr:colOff>721784</xdr:colOff>
      <xdr:row>30</xdr:row>
      <xdr:rowOff>75141</xdr:rowOff>
    </xdr:to>
    <xdr:sp macro="" textlink="">
      <xdr:nvSpPr>
        <xdr:cNvPr id="2" name="textruta 1">
          <a:extLst>
            <a:ext uri="{FF2B5EF4-FFF2-40B4-BE49-F238E27FC236}">
              <a16:creationId xmlns:a16="http://schemas.microsoft.com/office/drawing/2014/main" id="{5AADC815-FD0A-FF5D-F5AE-F5795070727D}"/>
            </a:ext>
          </a:extLst>
        </xdr:cNvPr>
        <xdr:cNvSpPr txBox="1"/>
      </xdr:nvSpPr>
      <xdr:spPr>
        <a:xfrm>
          <a:off x="11296650" y="2210857"/>
          <a:ext cx="4188884" cy="3360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t>Ohjeet</a:t>
          </a:r>
        </a:p>
        <a:p>
          <a:endParaRPr lang="sv-FI" sz="1100"/>
        </a:p>
        <a:p>
          <a:r>
            <a:rPr lang="sv-FI" sz="1100"/>
            <a:t>Syötä tavaroiden alkuperäiset mitat kohtaan Tavaroiden mitat (lähtötilanne) ja selvitä, miten tavaroiden mittojen muuttaminen vaikuttaa päästöihin. Muutetut tavaran mitat syötetään kohtaan Tavaran mitat (Muutettu).</a:t>
          </a:r>
        </a:p>
        <a:p>
          <a:endParaRPr lang="sv-FI" sz="1100" baseline="0"/>
        </a:p>
        <a:p>
          <a:r>
            <a:rPr lang="sv-FI" sz="1100" baseline="0"/>
            <a:t>Tavaroiden alkuperäiset mitat lastataan yleiseen täysperään, kun taas tavarat, joiden mitat ovat muuttuneet, lastataan NTC-täysperään, jonka kantavuus on suurempi. Näin vertaillaan, miten tavaroiden kokoja muuttamalla voidaan hyödyntää suurempaa kuormatilaa ja saada pienemmät päästöt. </a:t>
          </a:r>
        </a:p>
        <a:p>
          <a:endParaRPr lang="sv-FI" sz="1100" baseline="0"/>
        </a:p>
        <a:p>
          <a:r>
            <a:rPr lang="sv-FI" sz="1100" baseline="0"/>
            <a:t>Laskuri antaa sitten tuloksen siitä, kuinka suuri prosentuaalinen ero päästöissä on.</a:t>
          </a:r>
        </a:p>
        <a:p>
          <a:endParaRPr lang="sv-FI" sz="1100" baseline="0"/>
        </a:p>
        <a:p>
          <a:r>
            <a:rPr lang="sv-FI" sz="1100"/>
            <a:t>Huomaa, että laskuri pyrkii aina lastaamaan mahdollisimman paljon tavaraa syötettyjen tavaroiden mittojen mukaan. Jos tavaran mitat sallivat, se myös pinoaa korkeutta.</a:t>
          </a:r>
        </a:p>
      </xdr:txBody>
    </xdr:sp>
    <xdr:clientData/>
  </xdr:twoCellAnchor>
  <xdr:twoCellAnchor editAs="oneCell">
    <xdr:from>
      <xdr:col>5</xdr:col>
      <xdr:colOff>49046</xdr:colOff>
      <xdr:row>20</xdr:row>
      <xdr:rowOff>142875</xdr:rowOff>
    </xdr:from>
    <xdr:to>
      <xdr:col>7</xdr:col>
      <xdr:colOff>1494778</xdr:colOff>
      <xdr:row>29</xdr:row>
      <xdr:rowOff>49518</xdr:rowOff>
    </xdr:to>
    <xdr:pic>
      <xdr:nvPicPr>
        <xdr:cNvPr id="5" name="Bildobjekt 4">
          <a:extLst>
            <a:ext uri="{FF2B5EF4-FFF2-40B4-BE49-F238E27FC236}">
              <a16:creationId xmlns:a16="http://schemas.microsoft.com/office/drawing/2014/main" id="{7772E55A-0BCD-995B-6DA5-A7FC88866E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59521" y="3829050"/>
          <a:ext cx="4475742" cy="1532245"/>
        </a:xfrm>
        <a:prstGeom prst="rect">
          <a:avLst/>
        </a:prstGeom>
      </xdr:spPr>
    </xdr:pic>
    <xdr:clientData/>
  </xdr:twoCellAnchor>
  <xdr:twoCellAnchor editAs="oneCell">
    <xdr:from>
      <xdr:col>1</xdr:col>
      <xdr:colOff>77258</xdr:colOff>
      <xdr:row>20</xdr:row>
      <xdr:rowOff>164041</xdr:rowOff>
    </xdr:from>
    <xdr:to>
      <xdr:col>3</xdr:col>
      <xdr:colOff>1487116</xdr:colOff>
      <xdr:row>29</xdr:row>
      <xdr:rowOff>8466</xdr:rowOff>
    </xdr:to>
    <xdr:pic>
      <xdr:nvPicPr>
        <xdr:cNvPr id="9" name="Bildobjekt 8">
          <a:extLst>
            <a:ext uri="{FF2B5EF4-FFF2-40B4-BE49-F238E27FC236}">
              <a16:creationId xmlns:a16="http://schemas.microsoft.com/office/drawing/2014/main" id="{2E86C62D-8C4E-0755-C644-96B69DA2DC3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3058" y="3850216"/>
          <a:ext cx="4301225" cy="1474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550334</xdr:colOff>
      <xdr:row>3</xdr:row>
      <xdr:rowOff>17169</xdr:rowOff>
    </xdr:from>
    <xdr:to>
      <xdr:col>4</xdr:col>
      <xdr:colOff>2162175</xdr:colOff>
      <xdr:row>11</xdr:row>
      <xdr:rowOff>181016</xdr:rowOff>
    </xdr:to>
    <xdr:pic>
      <xdr:nvPicPr>
        <xdr:cNvPr id="4" name="Bildobjekt 3">
          <a:extLst>
            <a:ext uri="{FF2B5EF4-FFF2-40B4-BE49-F238E27FC236}">
              <a16:creationId xmlns:a16="http://schemas.microsoft.com/office/drawing/2014/main" id="{2384F18C-ABCB-4317-B5DC-DC939E15E0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8009" y="388644"/>
          <a:ext cx="1610762" cy="1610568"/>
        </a:xfrm>
        <a:prstGeom prst="rect">
          <a:avLst/>
        </a:prstGeom>
      </xdr:spPr>
    </xdr:pic>
    <xdr:clientData/>
  </xdr:twoCellAnchor>
  <xdr:twoCellAnchor editAs="oneCell">
    <xdr:from>
      <xdr:col>4</xdr:col>
      <xdr:colOff>201084</xdr:colOff>
      <xdr:row>48</xdr:row>
      <xdr:rowOff>96599</xdr:rowOff>
    </xdr:from>
    <xdr:to>
      <xdr:col>5</xdr:col>
      <xdr:colOff>514366</xdr:colOff>
      <xdr:row>54</xdr:row>
      <xdr:rowOff>95248</xdr:rowOff>
    </xdr:to>
    <xdr:pic>
      <xdr:nvPicPr>
        <xdr:cNvPr id="7" name="Bildobjekt 6">
          <a:extLst>
            <a:ext uri="{FF2B5EF4-FFF2-40B4-BE49-F238E27FC236}">
              <a16:creationId xmlns:a16="http://schemas.microsoft.com/office/drawing/2014/main" id="{9C90CFFD-7C3F-41C5-9016-1544D81F8F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58759" y="8659574"/>
          <a:ext cx="3331633" cy="1084499"/>
        </a:xfrm>
        <a:prstGeom prst="rect">
          <a:avLst/>
        </a:prstGeom>
      </xdr:spPr>
    </xdr:pic>
    <xdr:clientData/>
  </xdr:twoCellAnchor>
  <xdr:twoCellAnchor>
    <xdr:from>
      <xdr:col>9</xdr:col>
      <xdr:colOff>0</xdr:colOff>
      <xdr:row>11</xdr:row>
      <xdr:rowOff>190499</xdr:rowOff>
    </xdr:from>
    <xdr:to>
      <xdr:col>13</xdr:col>
      <xdr:colOff>980018</xdr:colOff>
      <xdr:row>31</xdr:row>
      <xdr:rowOff>123824</xdr:rowOff>
    </xdr:to>
    <xdr:sp macro="" textlink="">
      <xdr:nvSpPr>
        <xdr:cNvPr id="10" name="textruta 9">
          <a:extLst>
            <a:ext uri="{FF2B5EF4-FFF2-40B4-BE49-F238E27FC236}">
              <a16:creationId xmlns:a16="http://schemas.microsoft.com/office/drawing/2014/main" id="{520AD1F1-0C29-47D9-9A80-AF6BD0A12851}"/>
            </a:ext>
          </a:extLst>
        </xdr:cNvPr>
        <xdr:cNvSpPr txBox="1"/>
      </xdr:nvSpPr>
      <xdr:spPr>
        <a:xfrm>
          <a:off x="12611100" y="2219324"/>
          <a:ext cx="4189943" cy="3590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solidFill>
                <a:schemeClr val="dk1"/>
              </a:solidFill>
              <a:effectLst/>
              <a:latin typeface="+mn-lt"/>
              <a:ea typeface="+mn-ea"/>
              <a:cs typeface="+mn-cs"/>
            </a:rPr>
            <a:t>Ohjeet</a:t>
          </a:r>
        </a:p>
        <a:p>
          <a:endParaRPr lang="sv-FI">
            <a:effectLst/>
          </a:endParaRPr>
        </a:p>
        <a:p>
          <a:r>
            <a:rPr lang="sv-FI" sz="1100">
              <a:solidFill>
                <a:schemeClr val="dk1"/>
              </a:solidFill>
              <a:effectLst/>
              <a:latin typeface="+mn-lt"/>
              <a:ea typeface="+mn-ea"/>
              <a:cs typeface="+mn-cs"/>
            </a:rPr>
            <a:t>Syötä tavaroiden lähtömitat kohtaan Tavaroiden mitat (lähtötilanne) ja selvitä, miten tavaroiden mittojen muuttaminen vaikuttaa päästöihin. Muutetut tavaran mitat syötetään kohtaan Tavaran mitat (muutettu).</a:t>
          </a:r>
        </a:p>
        <a:p>
          <a:endParaRPr lang="sv-FI">
            <a:effectLst/>
          </a:endParaRPr>
        </a:p>
        <a:p>
          <a:r>
            <a:rPr lang="sv-FI" sz="1100" baseline="0">
              <a:solidFill>
                <a:schemeClr val="dk1"/>
              </a:solidFill>
              <a:effectLst/>
              <a:latin typeface="+mn-lt"/>
              <a:ea typeface="+mn-ea"/>
              <a:cs typeface="+mn-cs"/>
            </a:rPr>
            <a:t>Tavaroiden alkuperäiset mitat lastataan yleiseen perävaunuun, kun taas tavarat, joiden mitat ovat muuttuneet, lastataan NTC-perävaunuun, jonka kantavuus on suurempi. Näin vertaillaan, miten tavaroiden kokoja muuttamalla voidaan hyödyntää suurempaa kuormatilaa ja saada pienemmät päästöt. </a:t>
          </a:r>
        </a:p>
        <a:p>
          <a:endParaRPr lang="sv-FI">
            <a:effectLst/>
          </a:endParaRPr>
        </a:p>
        <a:p>
          <a:r>
            <a:rPr lang="sv-FI" sz="1100" baseline="0">
              <a:solidFill>
                <a:schemeClr val="dk1"/>
              </a:solidFill>
              <a:effectLst/>
              <a:latin typeface="+mn-lt"/>
              <a:ea typeface="+mn-ea"/>
              <a:cs typeface="+mn-cs"/>
            </a:rPr>
            <a:t>Laskuri antaa sitten tuloksen siitä, kuinka suuri prosentuaalinen ero päästöissä on.</a:t>
          </a:r>
        </a:p>
        <a:p>
          <a:endParaRPr lang="sv-FI">
            <a:effectLst/>
          </a:endParaRPr>
        </a:p>
        <a:p>
          <a:r>
            <a:rPr lang="sv-FI" sz="1100">
              <a:solidFill>
                <a:schemeClr val="dk1"/>
              </a:solidFill>
              <a:effectLst/>
              <a:latin typeface="+mn-lt"/>
              <a:ea typeface="+mn-ea"/>
              <a:cs typeface="+mn-cs"/>
            </a:rPr>
            <a:t>Huomaa, että laskuri pyrkii aina lastaamaan mahdollisimman paljon tavaraa syötettyjen tavaroiden mittojen mukaan. Jos tavaran mitat sallivat, se myös pinoaa korkeutta.</a:t>
          </a:r>
          <a:endParaRPr lang="sv-FI">
            <a:effectLst/>
          </a:endParaRPr>
        </a:p>
      </xdr:txBody>
    </xdr:sp>
    <xdr:clientData/>
  </xdr:twoCellAnchor>
  <xdr:twoCellAnchor editAs="oneCell">
    <xdr:from>
      <xdr:col>5</xdr:col>
      <xdr:colOff>64558</xdr:colOff>
      <xdr:row>20</xdr:row>
      <xdr:rowOff>162984</xdr:rowOff>
    </xdr:from>
    <xdr:to>
      <xdr:col>7</xdr:col>
      <xdr:colOff>1515110</xdr:colOff>
      <xdr:row>29</xdr:row>
      <xdr:rowOff>39159</xdr:rowOff>
    </xdr:to>
    <xdr:pic>
      <xdr:nvPicPr>
        <xdr:cNvPr id="5" name="Bildobjekt 4">
          <a:extLst>
            <a:ext uri="{FF2B5EF4-FFF2-40B4-BE49-F238E27FC236}">
              <a16:creationId xmlns:a16="http://schemas.microsoft.com/office/drawing/2014/main" id="{D87CDC61-593C-D029-1EB1-1133229D2E5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27433" y="3849159"/>
          <a:ext cx="4382134" cy="1504950"/>
        </a:xfrm>
        <a:prstGeom prst="rect">
          <a:avLst/>
        </a:prstGeom>
      </xdr:spPr>
    </xdr:pic>
    <xdr:clientData/>
  </xdr:twoCellAnchor>
  <xdr:twoCellAnchor editAs="oneCell">
    <xdr:from>
      <xdr:col>1</xdr:col>
      <xdr:colOff>46566</xdr:colOff>
      <xdr:row>20</xdr:row>
      <xdr:rowOff>114302</xdr:rowOff>
    </xdr:from>
    <xdr:to>
      <xdr:col>3</xdr:col>
      <xdr:colOff>1505058</xdr:colOff>
      <xdr:row>28</xdr:row>
      <xdr:rowOff>162983</xdr:rowOff>
    </xdr:to>
    <xdr:pic>
      <xdr:nvPicPr>
        <xdr:cNvPr id="9" name="Bildobjekt 8">
          <a:extLst>
            <a:ext uri="{FF2B5EF4-FFF2-40B4-BE49-F238E27FC236}">
              <a16:creationId xmlns:a16="http://schemas.microsoft.com/office/drawing/2014/main" id="{79C93A76-CD01-111F-72E0-CD08BE18AFB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8091" y="3800477"/>
          <a:ext cx="4363617" cy="14964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597958</xdr:colOff>
      <xdr:row>3</xdr:row>
      <xdr:rowOff>57557</xdr:rowOff>
    </xdr:from>
    <xdr:to>
      <xdr:col>4</xdr:col>
      <xdr:colOff>2114549</xdr:colOff>
      <xdr:row>11</xdr:row>
      <xdr:rowOff>125059</xdr:rowOff>
    </xdr:to>
    <xdr:pic>
      <xdr:nvPicPr>
        <xdr:cNvPr id="4" name="Bildobjekt 3">
          <a:extLst>
            <a:ext uri="{FF2B5EF4-FFF2-40B4-BE49-F238E27FC236}">
              <a16:creationId xmlns:a16="http://schemas.microsoft.com/office/drawing/2014/main" id="{03372CC1-EA10-42E2-88DF-6E8F85D748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7108" y="429032"/>
          <a:ext cx="1518708" cy="1514266"/>
        </a:xfrm>
        <a:prstGeom prst="rect">
          <a:avLst/>
        </a:prstGeom>
      </xdr:spPr>
    </xdr:pic>
    <xdr:clientData/>
  </xdr:twoCellAnchor>
  <xdr:twoCellAnchor editAs="oneCell">
    <xdr:from>
      <xdr:col>4</xdr:col>
      <xdr:colOff>112184</xdr:colOff>
      <xdr:row>46</xdr:row>
      <xdr:rowOff>178859</xdr:rowOff>
    </xdr:from>
    <xdr:to>
      <xdr:col>5</xdr:col>
      <xdr:colOff>582519</xdr:colOff>
      <xdr:row>53</xdr:row>
      <xdr:rowOff>47589</xdr:rowOff>
    </xdr:to>
    <xdr:pic>
      <xdr:nvPicPr>
        <xdr:cNvPr id="6" name="Bildobjekt 5">
          <a:extLst>
            <a:ext uri="{FF2B5EF4-FFF2-40B4-BE49-F238E27FC236}">
              <a16:creationId xmlns:a16="http://schemas.microsoft.com/office/drawing/2014/main" id="{BFBEE598-3389-44FA-80CE-5E3D34C6EF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41334" y="8379884"/>
          <a:ext cx="3489762" cy="1137707"/>
        </a:xfrm>
        <a:prstGeom prst="rect">
          <a:avLst/>
        </a:prstGeom>
      </xdr:spPr>
    </xdr:pic>
    <xdr:clientData/>
  </xdr:twoCellAnchor>
  <xdr:twoCellAnchor>
    <xdr:from>
      <xdr:col>8</xdr:col>
      <xdr:colOff>695325</xdr:colOff>
      <xdr:row>12</xdr:row>
      <xdr:rowOff>171451</xdr:rowOff>
    </xdr:from>
    <xdr:to>
      <xdr:col>13</xdr:col>
      <xdr:colOff>144991</xdr:colOff>
      <xdr:row>21</xdr:row>
      <xdr:rowOff>76201</xdr:rowOff>
    </xdr:to>
    <xdr:sp macro="" textlink="">
      <xdr:nvSpPr>
        <xdr:cNvPr id="3" name="textruta 2">
          <a:extLst>
            <a:ext uri="{FF2B5EF4-FFF2-40B4-BE49-F238E27FC236}">
              <a16:creationId xmlns:a16="http://schemas.microsoft.com/office/drawing/2014/main" id="{0C466A9F-58FA-46D8-4E31-3184684E8AD1}"/>
            </a:ext>
          </a:extLst>
        </xdr:cNvPr>
        <xdr:cNvSpPr txBox="1"/>
      </xdr:nvSpPr>
      <xdr:spPr>
        <a:xfrm>
          <a:off x="11972925" y="2381251"/>
          <a:ext cx="3754966"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t>Ohjeet</a:t>
          </a:r>
        </a:p>
        <a:p>
          <a:endParaRPr lang="sv-FI" sz="1100"/>
        </a:p>
        <a:p>
          <a:r>
            <a:rPr lang="sv-FI" sz="1100"/>
            <a:t>Syötä tavaran mitat ja kilometrimäärä. Tämän jälkeen laskuri yrittää lastata mahdollisimman paljon tavaraa sekä NTC-perävaunuun että NTC-täysperään ja vertailee sitten päästöjen eroa.</a:t>
          </a:r>
        </a:p>
      </xdr:txBody>
    </xdr:sp>
    <xdr:clientData/>
  </xdr:twoCellAnchor>
  <xdr:twoCellAnchor editAs="oneCell">
    <xdr:from>
      <xdr:col>1</xdr:col>
      <xdr:colOff>19050</xdr:colOff>
      <xdr:row>21</xdr:row>
      <xdr:rowOff>76200</xdr:rowOff>
    </xdr:from>
    <xdr:to>
      <xdr:col>3</xdr:col>
      <xdr:colOff>1465368</xdr:colOff>
      <xdr:row>29</xdr:row>
      <xdr:rowOff>132292</xdr:rowOff>
    </xdr:to>
    <xdr:pic>
      <xdr:nvPicPr>
        <xdr:cNvPr id="7" name="Bildobjekt 6">
          <a:extLst>
            <a:ext uri="{FF2B5EF4-FFF2-40B4-BE49-F238E27FC236}">
              <a16:creationId xmlns:a16="http://schemas.microsoft.com/office/drawing/2014/main" id="{2A9CD4D0-3B26-4BF9-B0F3-A647AFD7F12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6750" y="3943350"/>
          <a:ext cx="4380018" cy="1503892"/>
        </a:xfrm>
        <a:prstGeom prst="rect">
          <a:avLst/>
        </a:prstGeom>
      </xdr:spPr>
    </xdr:pic>
    <xdr:clientData/>
  </xdr:twoCellAnchor>
  <xdr:twoCellAnchor editAs="oneCell">
    <xdr:from>
      <xdr:col>5</xdr:col>
      <xdr:colOff>35984</xdr:colOff>
      <xdr:row>21</xdr:row>
      <xdr:rowOff>67193</xdr:rowOff>
    </xdr:from>
    <xdr:to>
      <xdr:col>7</xdr:col>
      <xdr:colOff>1525059</xdr:colOff>
      <xdr:row>29</xdr:row>
      <xdr:rowOff>134185</xdr:rowOff>
    </xdr:to>
    <xdr:pic>
      <xdr:nvPicPr>
        <xdr:cNvPr id="8" name="Bildobjekt 7">
          <a:extLst>
            <a:ext uri="{FF2B5EF4-FFF2-40B4-BE49-F238E27FC236}">
              <a16:creationId xmlns:a16="http://schemas.microsoft.com/office/drawing/2014/main" id="{DF7CC1C5-B514-43BA-B595-22CE1AC8089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98909" y="3934343"/>
          <a:ext cx="4422775" cy="15147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865717</xdr:colOff>
      <xdr:row>4</xdr:row>
      <xdr:rowOff>407</xdr:rowOff>
    </xdr:from>
    <xdr:to>
      <xdr:col>4</xdr:col>
      <xdr:colOff>1913249</xdr:colOff>
      <xdr:row>9</xdr:row>
      <xdr:rowOff>140803</xdr:rowOff>
    </xdr:to>
    <xdr:pic>
      <xdr:nvPicPr>
        <xdr:cNvPr id="3" name="Bildobjekt 2">
          <a:extLst>
            <a:ext uri="{FF2B5EF4-FFF2-40B4-BE49-F238E27FC236}">
              <a16:creationId xmlns:a16="http://schemas.microsoft.com/office/drawing/2014/main" id="{B84D1B58-2F68-47B2-9A9F-3554C354CD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4867" y="571907"/>
          <a:ext cx="1050751" cy="1046285"/>
        </a:xfrm>
        <a:prstGeom prst="rect">
          <a:avLst/>
        </a:prstGeom>
      </xdr:spPr>
    </xdr:pic>
    <xdr:clientData/>
  </xdr:twoCellAnchor>
  <xdr:twoCellAnchor editAs="oneCell">
    <xdr:from>
      <xdr:col>6</xdr:col>
      <xdr:colOff>198967</xdr:colOff>
      <xdr:row>7</xdr:row>
      <xdr:rowOff>10583</xdr:rowOff>
    </xdr:from>
    <xdr:to>
      <xdr:col>7</xdr:col>
      <xdr:colOff>894253</xdr:colOff>
      <xdr:row>11</xdr:row>
      <xdr:rowOff>94775</xdr:rowOff>
    </xdr:to>
    <xdr:pic>
      <xdr:nvPicPr>
        <xdr:cNvPr id="5" name="Bildobjekt 4">
          <a:extLst>
            <a:ext uri="{FF2B5EF4-FFF2-40B4-BE49-F238E27FC236}">
              <a16:creationId xmlns:a16="http://schemas.microsoft.com/office/drawing/2014/main" id="{6E3D377A-1F80-4D52-BBC6-30AD11EC03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0017" y="1125008"/>
          <a:ext cx="2523069" cy="819734"/>
        </a:xfrm>
        <a:prstGeom prst="rect">
          <a:avLst/>
        </a:prstGeom>
      </xdr:spPr>
    </xdr:pic>
    <xdr:clientData/>
  </xdr:twoCellAnchor>
  <xdr:twoCellAnchor>
    <xdr:from>
      <xdr:col>8</xdr:col>
      <xdr:colOff>476249</xdr:colOff>
      <xdr:row>1</xdr:row>
      <xdr:rowOff>179917</xdr:rowOff>
    </xdr:from>
    <xdr:to>
      <xdr:col>13</xdr:col>
      <xdr:colOff>465667</xdr:colOff>
      <xdr:row>13</xdr:row>
      <xdr:rowOff>104775</xdr:rowOff>
    </xdr:to>
    <xdr:sp macro="" textlink="">
      <xdr:nvSpPr>
        <xdr:cNvPr id="8" name="textruta 7">
          <a:extLst>
            <a:ext uri="{FF2B5EF4-FFF2-40B4-BE49-F238E27FC236}">
              <a16:creationId xmlns:a16="http://schemas.microsoft.com/office/drawing/2014/main" id="{AF02E6BF-B070-9094-5A5B-622073E2BB74}"/>
            </a:ext>
          </a:extLst>
        </xdr:cNvPr>
        <xdr:cNvSpPr txBox="1"/>
      </xdr:nvSpPr>
      <xdr:spPr>
        <a:xfrm>
          <a:off x="11753849" y="379942"/>
          <a:ext cx="4294718" cy="2134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t>Ohjeet</a:t>
          </a:r>
        </a:p>
        <a:p>
          <a:endParaRPr lang="sv-FI" sz="1100"/>
        </a:p>
        <a:p>
          <a:r>
            <a:rPr lang="sv-FI" sz="1100"/>
            <a:t>Syötä tavaran mitat ja kilometrimäärä. Tämän jälkeen voit vertailla, miten päästöt muuttuvat lähetysten koon mukaan, syöttämällä ajoneuvoihin lastattujen kollien määrän. Voit vertailla sekä perävaunuja että täysperiä.</a:t>
          </a:r>
        </a:p>
        <a:p>
          <a:endParaRPr lang="sv-FI" sz="1100" baseline="0"/>
        </a:p>
        <a:p>
          <a:r>
            <a:rPr lang="sv-FI" sz="1100"/>
            <a:t>Huomaa, että jos tavaran mitat sallivat, laskuri pyrkii täyttämään myös korkeuden. Jos tavarasi eivät ole pinottavia, voit valita, että lastaat vain sen määrän, joka mahtuu kuormatilaan.</a:t>
          </a:r>
        </a:p>
      </xdr:txBody>
    </xdr:sp>
    <xdr:clientData/>
  </xdr:twoCellAnchor>
  <xdr:twoCellAnchor editAs="oneCell">
    <xdr:from>
      <xdr:col>5</xdr:col>
      <xdr:colOff>45509</xdr:colOff>
      <xdr:row>56</xdr:row>
      <xdr:rowOff>29331</xdr:rowOff>
    </xdr:from>
    <xdr:to>
      <xdr:col>7</xdr:col>
      <xdr:colOff>1513420</xdr:colOff>
      <xdr:row>64</xdr:row>
      <xdr:rowOff>84440</xdr:rowOff>
    </xdr:to>
    <xdr:pic>
      <xdr:nvPicPr>
        <xdr:cNvPr id="9" name="Bildobjekt 8">
          <a:extLst>
            <a:ext uri="{FF2B5EF4-FFF2-40B4-BE49-F238E27FC236}">
              <a16:creationId xmlns:a16="http://schemas.microsoft.com/office/drawing/2014/main" id="{3AF1C640-D62F-47A7-A5A5-AB904A4A932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208434" y="10297281"/>
          <a:ext cx="4401609" cy="1502911"/>
        </a:xfrm>
        <a:prstGeom prst="rect">
          <a:avLst/>
        </a:prstGeom>
      </xdr:spPr>
    </xdr:pic>
    <xdr:clientData/>
  </xdr:twoCellAnchor>
  <xdr:twoCellAnchor editAs="oneCell">
    <xdr:from>
      <xdr:col>1</xdr:col>
      <xdr:colOff>27516</xdr:colOff>
      <xdr:row>56</xdr:row>
      <xdr:rowOff>46257</xdr:rowOff>
    </xdr:from>
    <xdr:to>
      <xdr:col>3</xdr:col>
      <xdr:colOff>1497539</xdr:colOff>
      <xdr:row>64</xdr:row>
      <xdr:rowOff>105612</xdr:rowOff>
    </xdr:to>
    <xdr:pic>
      <xdr:nvPicPr>
        <xdr:cNvPr id="10" name="Bildobjekt 9">
          <a:extLst>
            <a:ext uri="{FF2B5EF4-FFF2-40B4-BE49-F238E27FC236}">
              <a16:creationId xmlns:a16="http://schemas.microsoft.com/office/drawing/2014/main" id="{958F3C73-8D31-4BC3-B325-D17D694125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5216" y="10314207"/>
          <a:ext cx="4399492" cy="1507153"/>
        </a:xfrm>
        <a:prstGeom prst="rect">
          <a:avLst/>
        </a:prstGeom>
      </xdr:spPr>
    </xdr:pic>
    <xdr:clientData/>
  </xdr:twoCellAnchor>
  <xdr:twoCellAnchor editAs="oneCell">
    <xdr:from>
      <xdr:col>1</xdr:col>
      <xdr:colOff>47625</xdr:colOff>
      <xdr:row>21</xdr:row>
      <xdr:rowOff>95250</xdr:rowOff>
    </xdr:from>
    <xdr:to>
      <xdr:col>3</xdr:col>
      <xdr:colOff>1493942</xdr:colOff>
      <xdr:row>29</xdr:row>
      <xdr:rowOff>150284</xdr:rowOff>
    </xdr:to>
    <xdr:pic>
      <xdr:nvPicPr>
        <xdr:cNvPr id="11" name="Bildobjekt 10">
          <a:extLst>
            <a:ext uri="{FF2B5EF4-FFF2-40B4-BE49-F238E27FC236}">
              <a16:creationId xmlns:a16="http://schemas.microsoft.com/office/drawing/2014/main" id="{1C0FE2DE-2705-443D-8C34-067B18442D2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95325" y="3971925"/>
          <a:ext cx="4380019" cy="1502834"/>
        </a:xfrm>
        <a:prstGeom prst="rect">
          <a:avLst/>
        </a:prstGeom>
      </xdr:spPr>
    </xdr:pic>
    <xdr:clientData/>
  </xdr:twoCellAnchor>
  <xdr:twoCellAnchor editAs="oneCell">
    <xdr:from>
      <xdr:col>5</xdr:col>
      <xdr:colOff>66675</xdr:colOff>
      <xdr:row>21</xdr:row>
      <xdr:rowOff>104775</xdr:rowOff>
    </xdr:from>
    <xdr:to>
      <xdr:col>7</xdr:col>
      <xdr:colOff>1512996</xdr:colOff>
      <xdr:row>29</xdr:row>
      <xdr:rowOff>164040</xdr:rowOff>
    </xdr:to>
    <xdr:pic>
      <xdr:nvPicPr>
        <xdr:cNvPr id="12" name="Bildobjekt 11">
          <a:extLst>
            <a:ext uri="{FF2B5EF4-FFF2-40B4-BE49-F238E27FC236}">
              <a16:creationId xmlns:a16="http://schemas.microsoft.com/office/drawing/2014/main" id="{8CF1D695-FAAE-47F7-9DCD-F83584A739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29600" y="3981450"/>
          <a:ext cx="4380019" cy="1502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277736</xdr:colOff>
      <xdr:row>61</xdr:row>
      <xdr:rowOff>132293</xdr:rowOff>
    </xdr:from>
    <xdr:to>
      <xdr:col>5</xdr:col>
      <xdr:colOff>543965</xdr:colOff>
      <xdr:row>69</xdr:row>
      <xdr:rowOff>9405</xdr:rowOff>
    </xdr:to>
    <xdr:pic>
      <xdr:nvPicPr>
        <xdr:cNvPr id="5" name="Bildobjekt 4">
          <a:extLst>
            <a:ext uri="{FF2B5EF4-FFF2-40B4-BE49-F238E27FC236}">
              <a16:creationId xmlns:a16="http://schemas.microsoft.com/office/drawing/2014/main" id="{359D7920-F674-47B3-9CA1-65D9446449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5236" y="10886018"/>
          <a:ext cx="4074132" cy="1323901"/>
        </a:xfrm>
        <a:prstGeom prst="rect">
          <a:avLst/>
        </a:prstGeom>
      </xdr:spPr>
    </xdr:pic>
    <xdr:clientData/>
  </xdr:twoCellAnchor>
  <xdr:twoCellAnchor>
    <xdr:from>
      <xdr:col>8</xdr:col>
      <xdr:colOff>466725</xdr:colOff>
      <xdr:row>8</xdr:row>
      <xdr:rowOff>26459</xdr:rowOff>
    </xdr:from>
    <xdr:to>
      <xdr:col>13</xdr:col>
      <xdr:colOff>411691</xdr:colOff>
      <xdr:row>14</xdr:row>
      <xdr:rowOff>76200</xdr:rowOff>
    </xdr:to>
    <xdr:sp macro="" textlink="">
      <xdr:nvSpPr>
        <xdr:cNvPr id="3" name="textruta 2">
          <a:extLst>
            <a:ext uri="{FF2B5EF4-FFF2-40B4-BE49-F238E27FC236}">
              <a16:creationId xmlns:a16="http://schemas.microsoft.com/office/drawing/2014/main" id="{35A671FB-1B0B-B840-21EC-699CBB1538CB}"/>
            </a:ext>
          </a:extLst>
        </xdr:cNvPr>
        <xdr:cNvSpPr txBox="1"/>
      </xdr:nvSpPr>
      <xdr:spPr>
        <a:xfrm>
          <a:off x="10172700" y="1502834"/>
          <a:ext cx="4545541" cy="1145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t>Ohjeet</a:t>
          </a:r>
        </a:p>
        <a:p>
          <a:endParaRPr lang="sv-FI" sz="1100"/>
        </a:p>
        <a:p>
          <a:r>
            <a:rPr lang="sv-FI" sz="1100"/>
            <a:t>Täällä voit vertailla, miten erilaiset rahdin painot vaikuttavat sekä perävaunujen että täysperien päästöihin. Täytä toimitustietoihin paino ja etäisyys. Alkuperäinen paino merkitään kohtaan Rahti 1 ja muuttunut paino kohtaan Rahti 2.</a:t>
          </a:r>
        </a:p>
      </xdr:txBody>
    </xdr:sp>
    <xdr:clientData/>
  </xdr:twoCellAnchor>
  <xdr:twoCellAnchor editAs="oneCell">
    <xdr:from>
      <xdr:col>1</xdr:col>
      <xdr:colOff>67480</xdr:colOff>
      <xdr:row>10</xdr:row>
      <xdr:rowOff>76199</xdr:rowOff>
    </xdr:from>
    <xdr:to>
      <xdr:col>3</xdr:col>
      <xdr:colOff>1220051</xdr:colOff>
      <xdr:row>18</xdr:row>
      <xdr:rowOff>143935</xdr:rowOff>
    </xdr:to>
    <xdr:pic>
      <xdr:nvPicPr>
        <xdr:cNvPr id="8" name="Bildobjekt 7">
          <a:extLst>
            <a:ext uri="{FF2B5EF4-FFF2-40B4-BE49-F238E27FC236}">
              <a16:creationId xmlns:a16="http://schemas.microsoft.com/office/drawing/2014/main" id="{73D46D67-4D37-43CB-BE4E-75355DB3AD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6155" y="1933574"/>
          <a:ext cx="4400596" cy="1514476"/>
        </a:xfrm>
        <a:prstGeom prst="rect">
          <a:avLst/>
        </a:prstGeom>
      </xdr:spPr>
    </xdr:pic>
    <xdr:clientData/>
  </xdr:twoCellAnchor>
  <xdr:twoCellAnchor editAs="oneCell">
    <xdr:from>
      <xdr:col>5</xdr:col>
      <xdr:colOff>200025</xdr:colOff>
      <xdr:row>10</xdr:row>
      <xdr:rowOff>93133</xdr:rowOff>
    </xdr:from>
    <xdr:to>
      <xdr:col>7</xdr:col>
      <xdr:colOff>1246296</xdr:colOff>
      <xdr:row>18</xdr:row>
      <xdr:rowOff>153459</xdr:rowOff>
    </xdr:to>
    <xdr:pic>
      <xdr:nvPicPr>
        <xdr:cNvPr id="9" name="Bildobjekt 8">
          <a:extLst>
            <a:ext uri="{FF2B5EF4-FFF2-40B4-BE49-F238E27FC236}">
              <a16:creationId xmlns:a16="http://schemas.microsoft.com/office/drawing/2014/main" id="{8C53EAAE-A925-45D9-B58A-E14FE8A04B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48575" y="1950508"/>
          <a:ext cx="4381077" cy="1508126"/>
        </a:xfrm>
        <a:prstGeom prst="rect">
          <a:avLst/>
        </a:prstGeom>
      </xdr:spPr>
    </xdr:pic>
    <xdr:clientData/>
  </xdr:twoCellAnchor>
  <xdr:twoCellAnchor editAs="oneCell">
    <xdr:from>
      <xdr:col>5</xdr:col>
      <xdr:colOff>132293</xdr:colOff>
      <xdr:row>39</xdr:row>
      <xdr:rowOff>19050</xdr:rowOff>
    </xdr:from>
    <xdr:to>
      <xdr:col>7</xdr:col>
      <xdr:colOff>1201211</xdr:colOff>
      <xdr:row>47</xdr:row>
      <xdr:rowOff>75218</xdr:rowOff>
    </xdr:to>
    <xdr:pic>
      <xdr:nvPicPr>
        <xdr:cNvPr id="10" name="Bildobjekt 9">
          <a:extLst>
            <a:ext uri="{FF2B5EF4-FFF2-40B4-BE49-F238E27FC236}">
              <a16:creationId xmlns:a16="http://schemas.microsoft.com/office/drawing/2014/main" id="{E152CEDB-7EE1-41F5-90B3-AE53DB1A8A8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18993" y="7172325"/>
          <a:ext cx="4400551" cy="1503968"/>
        </a:xfrm>
        <a:prstGeom prst="rect">
          <a:avLst/>
        </a:prstGeom>
      </xdr:spPr>
    </xdr:pic>
    <xdr:clientData/>
  </xdr:twoCellAnchor>
  <xdr:twoCellAnchor editAs="oneCell">
    <xdr:from>
      <xdr:col>1</xdr:col>
      <xdr:colOff>95250</xdr:colOff>
      <xdr:row>39</xdr:row>
      <xdr:rowOff>21159</xdr:rowOff>
    </xdr:from>
    <xdr:to>
      <xdr:col>3</xdr:col>
      <xdr:colOff>1246718</xdr:colOff>
      <xdr:row>47</xdr:row>
      <xdr:rowOff>77338</xdr:rowOff>
    </xdr:to>
    <xdr:pic>
      <xdr:nvPicPr>
        <xdr:cNvPr id="11" name="Bildobjekt 10">
          <a:extLst>
            <a:ext uri="{FF2B5EF4-FFF2-40B4-BE49-F238E27FC236}">
              <a16:creationId xmlns:a16="http://schemas.microsoft.com/office/drawing/2014/main" id="{F29AC4C2-A160-482A-8319-47046C1E30A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23925" y="7174434"/>
          <a:ext cx="4398433" cy="15039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B3AD-BB0C-428F-AF08-B72D55B41F02}">
  <dimension ref="A1"/>
  <sheetViews>
    <sheetView workbookViewId="0">
      <selection activeCell="N61" sqref="N61"/>
    </sheetView>
  </sheetViews>
  <sheetFormatPr defaultRowHeight="14.35" x14ac:dyDescent="0.5"/>
  <sheetData/>
  <sheetProtection algorithmName="SHA-512" hashValue="GkvtwdPhukyjERakJeB7u7v1LhH0X+T8eg1XWcbta9lokTsoB6c7taKsiF5FfNCGvrfotzN+YcYWkaUM/hqBfw==" saltValue="oH/Nte6GSGll61801FreBw=="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F7A1-6062-4906-890C-8A0A89DD445D}">
  <dimension ref="B1:O45"/>
  <sheetViews>
    <sheetView topLeftCell="A30" workbookViewId="0">
      <selection activeCell="G11" sqref="G11"/>
    </sheetView>
  </sheetViews>
  <sheetFormatPr defaultRowHeight="14.35" x14ac:dyDescent="0.5"/>
  <cols>
    <col min="1" max="1" width="9.52734375" customWidth="1"/>
    <col min="2" max="2" width="14.76171875" customWidth="1"/>
    <col min="3" max="3" width="25.3515625" bestFit="1" customWidth="1"/>
    <col min="4" max="4" width="21.64453125" bestFit="1" customWidth="1"/>
    <col min="5" max="5" width="42" bestFit="1" customWidth="1"/>
    <col min="6" max="6" width="16.64453125" customWidth="1"/>
    <col min="7" max="7" width="25.3515625" bestFit="1" customWidth="1"/>
    <col min="8" max="8" width="21.64453125" bestFit="1" customWidth="1"/>
    <col min="9" max="9" width="10.234375" customWidth="1"/>
    <col min="10" max="10" width="11.234375" customWidth="1"/>
    <col min="11" max="12" width="8.87890625" customWidth="1"/>
    <col min="13" max="13" width="15.3515625" bestFit="1" customWidth="1"/>
    <col min="14" max="14" width="13.64453125" bestFit="1" customWidth="1"/>
    <col min="15" max="15" width="18.64453125" bestFit="1" customWidth="1"/>
    <col min="16" max="16" width="34.234375" bestFit="1" customWidth="1"/>
    <col min="17" max="17" width="11.76171875" bestFit="1" customWidth="1"/>
  </cols>
  <sheetData>
    <row r="1" spans="2:13" ht="15.75" customHeight="1" x14ac:dyDescent="0.5">
      <c r="C1" s="51" t="s">
        <v>7</v>
      </c>
      <c r="D1" s="52"/>
      <c r="E1" s="52"/>
      <c r="F1" s="52"/>
      <c r="G1" s="53"/>
    </row>
    <row r="2" spans="2:13" ht="14.7" thickBot="1" x14ac:dyDescent="0.55000000000000004">
      <c r="C2" s="54"/>
      <c r="D2" s="55"/>
      <c r="E2" s="55"/>
      <c r="F2" s="55"/>
      <c r="G2" s="56"/>
    </row>
    <row r="3" spans="2:13" ht="14.7" thickBot="1" x14ac:dyDescent="0.55000000000000004"/>
    <row r="4" spans="2:13" x14ac:dyDescent="0.5">
      <c r="C4" s="48" t="s">
        <v>8</v>
      </c>
      <c r="D4" s="50"/>
      <c r="E4" s="19"/>
      <c r="F4" s="48" t="s">
        <v>15</v>
      </c>
      <c r="G4" s="50"/>
      <c r="I4" s="47" t="s">
        <v>16</v>
      </c>
      <c r="J4" s="47"/>
      <c r="M4" s="3"/>
    </row>
    <row r="5" spans="2:13" x14ac:dyDescent="0.5">
      <c r="C5" s="18" t="s">
        <v>9</v>
      </c>
      <c r="D5" s="34">
        <v>2.5</v>
      </c>
      <c r="F5" s="18" t="s">
        <v>9</v>
      </c>
      <c r="G5" s="34">
        <v>3</v>
      </c>
      <c r="I5" s="11" t="s">
        <v>0</v>
      </c>
      <c r="J5" s="11">
        <v>2.69</v>
      </c>
      <c r="M5" s="3"/>
    </row>
    <row r="6" spans="2:13" x14ac:dyDescent="0.5">
      <c r="C6" s="18" t="s">
        <v>10</v>
      </c>
      <c r="D6" s="34">
        <v>0.8</v>
      </c>
      <c r="F6" s="18" t="s">
        <v>10</v>
      </c>
      <c r="G6" s="34">
        <v>0.8</v>
      </c>
      <c r="I6" s="11" t="s">
        <v>1</v>
      </c>
      <c r="J6" s="11">
        <v>0.41</v>
      </c>
      <c r="M6" s="3"/>
    </row>
    <row r="7" spans="2:13" x14ac:dyDescent="0.5">
      <c r="C7" s="18" t="s">
        <v>11</v>
      </c>
      <c r="D7" s="34">
        <v>1.2</v>
      </c>
      <c r="F7" s="18" t="s">
        <v>11</v>
      </c>
      <c r="G7" s="34">
        <v>1.2</v>
      </c>
      <c r="M7" s="3"/>
    </row>
    <row r="8" spans="2:13" x14ac:dyDescent="0.5">
      <c r="C8" s="18" t="s">
        <v>12</v>
      </c>
      <c r="D8" s="27">
        <f>D7*D5*D6</f>
        <v>2.4000000000000004</v>
      </c>
      <c r="F8" s="18" t="s">
        <v>12</v>
      </c>
      <c r="G8" s="27">
        <f>G7*G5*G6</f>
        <v>2.88</v>
      </c>
      <c r="M8" s="3"/>
    </row>
    <row r="9" spans="2:13" x14ac:dyDescent="0.5">
      <c r="C9" s="18" t="s">
        <v>13</v>
      </c>
      <c r="D9" s="34">
        <v>685</v>
      </c>
      <c r="F9" s="18" t="s">
        <v>13</v>
      </c>
      <c r="G9" s="28">
        <f>D9*(G8/D8)</f>
        <v>821.99999999999977</v>
      </c>
      <c r="M9" s="3"/>
    </row>
    <row r="10" spans="2:13" x14ac:dyDescent="0.5">
      <c r="C10" s="18"/>
      <c r="D10" s="20"/>
      <c r="F10" s="18"/>
      <c r="G10" s="13"/>
      <c r="M10" s="3"/>
    </row>
    <row r="11" spans="2:13" x14ac:dyDescent="0.5">
      <c r="C11" s="18" t="s">
        <v>14</v>
      </c>
      <c r="D11" s="34">
        <v>500</v>
      </c>
      <c r="F11" s="18" t="s">
        <v>14</v>
      </c>
      <c r="G11" s="34">
        <v>500</v>
      </c>
      <c r="M11" s="3"/>
    </row>
    <row r="12" spans="2:13" ht="14.7" thickBot="1" x14ac:dyDescent="0.55000000000000004">
      <c r="C12" s="21"/>
      <c r="D12" s="22"/>
      <c r="E12" s="16"/>
      <c r="F12" s="21"/>
      <c r="G12" s="22"/>
      <c r="M12" s="3"/>
    </row>
    <row r="13" spans="2:13" ht="14.7" thickBot="1" x14ac:dyDescent="0.55000000000000004">
      <c r="M13" s="3"/>
    </row>
    <row r="14" spans="2:13" x14ac:dyDescent="0.5">
      <c r="B14" s="48" t="s">
        <v>17</v>
      </c>
      <c r="C14" s="49"/>
      <c r="D14" s="50"/>
      <c r="F14" s="48" t="s">
        <v>18</v>
      </c>
      <c r="G14" s="49"/>
      <c r="H14" s="50"/>
    </row>
    <row r="15" spans="2:13" x14ac:dyDescent="0.5">
      <c r="B15" s="12"/>
      <c r="C15" s="11" t="s">
        <v>19</v>
      </c>
      <c r="D15" s="13" t="s">
        <v>20</v>
      </c>
      <c r="F15" s="12"/>
      <c r="G15" s="11" t="s">
        <v>19</v>
      </c>
      <c r="H15" s="13" t="s">
        <v>20</v>
      </c>
    </row>
    <row r="16" spans="2:13" x14ac:dyDescent="0.5">
      <c r="B16" s="18" t="s">
        <v>9</v>
      </c>
      <c r="C16" s="11">
        <v>2.7</v>
      </c>
      <c r="D16" s="13">
        <f>ROUNDDOWN(C16/D5,0)</f>
        <v>1</v>
      </c>
      <c r="F16" s="18" t="s">
        <v>9</v>
      </c>
      <c r="G16" s="11">
        <v>3</v>
      </c>
      <c r="H16" s="13">
        <f>ROUNDDOWN(G16/G5,0)</f>
        <v>1</v>
      </c>
    </row>
    <row r="17" spans="2:15" x14ac:dyDescent="0.5">
      <c r="B17" s="18" t="s">
        <v>10</v>
      </c>
      <c r="C17" s="11">
        <v>2.4700000000000002</v>
      </c>
      <c r="D17" s="13">
        <f>ROUNDDOWN(C17/D6,0)</f>
        <v>3</v>
      </c>
      <c r="F17" s="18" t="s">
        <v>10</v>
      </c>
      <c r="G17" s="11">
        <v>2.4700000000000002</v>
      </c>
      <c r="H17" s="13">
        <f>ROUNDDOWN(G17/G6,0)</f>
        <v>3</v>
      </c>
    </row>
    <row r="18" spans="2:15" x14ac:dyDescent="0.5">
      <c r="B18" s="18" t="s">
        <v>11</v>
      </c>
      <c r="C18" s="11">
        <v>21.2</v>
      </c>
      <c r="D18" s="13">
        <f>ROUNDDOWN(C18/D7,0)</f>
        <v>17</v>
      </c>
      <c r="F18" s="18" t="s">
        <v>11</v>
      </c>
      <c r="G18" s="11">
        <v>21.2</v>
      </c>
      <c r="H18" s="13">
        <f>ROUNDDOWN(G18/G7,0)</f>
        <v>17</v>
      </c>
    </row>
    <row r="19" spans="2:15" ht="14.7" thickBot="1" x14ac:dyDescent="0.55000000000000004">
      <c r="B19" s="18" t="s">
        <v>12</v>
      </c>
      <c r="C19" s="25">
        <f>C17*C16*C18</f>
        <v>141.38280000000003</v>
      </c>
      <c r="D19" s="26">
        <f>D18*D16*D17</f>
        <v>51</v>
      </c>
      <c r="F19" s="18" t="s">
        <v>12</v>
      </c>
      <c r="G19" s="25">
        <f>G17*G16*G18</f>
        <v>157.09199999999998</v>
      </c>
      <c r="H19" s="26">
        <f>H18*H16*H17</f>
        <v>51</v>
      </c>
    </row>
    <row r="20" spans="2:15" x14ac:dyDescent="0.5">
      <c r="B20" s="23"/>
      <c r="C20" s="19"/>
      <c r="D20" s="14"/>
      <c r="F20" s="23"/>
      <c r="G20" s="19"/>
      <c r="H20" s="14"/>
    </row>
    <row r="21" spans="2:15" x14ac:dyDescent="0.5">
      <c r="B21" s="7"/>
      <c r="D21" s="6"/>
      <c r="F21" s="7"/>
      <c r="H21" s="6"/>
    </row>
    <row r="22" spans="2:15" x14ac:dyDescent="0.5">
      <c r="B22" s="7"/>
      <c r="D22" s="6"/>
      <c r="F22" s="7"/>
      <c r="H22" s="6"/>
    </row>
    <row r="23" spans="2:15" x14ac:dyDescent="0.5">
      <c r="B23" s="7"/>
      <c r="D23" s="6"/>
      <c r="F23" s="5"/>
      <c r="H23" s="6"/>
    </row>
    <row r="24" spans="2:15" x14ac:dyDescent="0.5">
      <c r="B24" s="7"/>
      <c r="D24" s="6"/>
      <c r="F24" s="7"/>
      <c r="H24" s="6"/>
    </row>
    <row r="25" spans="2:15" x14ac:dyDescent="0.5">
      <c r="B25" s="5"/>
      <c r="D25" s="6"/>
      <c r="F25" s="7"/>
      <c r="H25" s="6"/>
      <c r="M25" s="3"/>
    </row>
    <row r="26" spans="2:15" x14ac:dyDescent="0.5">
      <c r="B26" s="5"/>
      <c r="D26" s="6"/>
      <c r="F26" s="7"/>
      <c r="H26" s="6"/>
      <c r="M26" s="3"/>
    </row>
    <row r="27" spans="2:15" x14ac:dyDescent="0.5">
      <c r="B27" s="5"/>
      <c r="D27" s="6"/>
      <c r="F27" s="7"/>
      <c r="H27" s="6"/>
      <c r="M27" s="3"/>
    </row>
    <row r="28" spans="2:15" x14ac:dyDescent="0.5">
      <c r="B28" s="5"/>
      <c r="D28" s="6"/>
      <c r="F28" s="7"/>
      <c r="H28" s="6"/>
      <c r="M28" s="3"/>
    </row>
    <row r="29" spans="2:15" x14ac:dyDescent="0.5">
      <c r="B29" s="5"/>
      <c r="D29" s="6"/>
      <c r="F29" s="7"/>
      <c r="H29" s="6"/>
      <c r="M29" s="3"/>
    </row>
    <row r="30" spans="2:15" x14ac:dyDescent="0.5">
      <c r="B30" s="5"/>
      <c r="D30" s="6"/>
      <c r="F30" s="7"/>
      <c r="H30" s="6"/>
      <c r="M30" s="3"/>
      <c r="O30" s="4"/>
    </row>
    <row r="31" spans="2:15" ht="14.7" thickBot="1" x14ac:dyDescent="0.55000000000000004">
      <c r="B31" s="15"/>
      <c r="C31" s="16"/>
      <c r="D31" s="17"/>
      <c r="F31" s="9"/>
      <c r="G31" s="16"/>
      <c r="H31" s="17"/>
      <c r="M31" s="3"/>
    </row>
    <row r="32" spans="2:15" x14ac:dyDescent="0.5">
      <c r="B32" s="5"/>
      <c r="C32" s="3" t="s">
        <v>21</v>
      </c>
      <c r="D32" s="29">
        <f>D9*D19/1000</f>
        <v>34.935000000000002</v>
      </c>
      <c r="F32" s="7"/>
      <c r="G32" s="3" t="s">
        <v>21</v>
      </c>
      <c r="H32" s="29">
        <f>G9*H19/1000</f>
        <v>41.921999999999983</v>
      </c>
      <c r="M32" s="3"/>
    </row>
    <row r="33" spans="2:8" x14ac:dyDescent="0.5">
      <c r="B33" s="5"/>
      <c r="C33" s="3" t="s">
        <v>22</v>
      </c>
      <c r="D33" s="29">
        <f>30*1.0097^D32</f>
        <v>42.032112771880534</v>
      </c>
      <c r="F33" s="7"/>
      <c r="G33" s="3" t="s">
        <v>22</v>
      </c>
      <c r="H33" s="29">
        <f>30*1.0097^H32</f>
        <v>44.964856716076412</v>
      </c>
    </row>
    <row r="34" spans="2:8" x14ac:dyDescent="0.5">
      <c r="B34" s="7"/>
      <c r="C34" s="3" t="s">
        <v>23</v>
      </c>
      <c r="D34" s="8">
        <f>D19*D8/C19</f>
        <v>0.86573472869401369</v>
      </c>
      <c r="F34" s="7"/>
      <c r="G34" s="3" t="s">
        <v>23</v>
      </c>
      <c r="H34" s="8">
        <f>H19*G8/G19</f>
        <v>0.93499350698953487</v>
      </c>
    </row>
    <row r="35" spans="2:8" x14ac:dyDescent="0.5">
      <c r="B35" s="7"/>
      <c r="C35" s="3" t="s">
        <v>24</v>
      </c>
      <c r="D35" s="6">
        <f>D19*D8/C19*100</f>
        <v>86.573472869401371</v>
      </c>
      <c r="F35" s="7"/>
      <c r="G35" s="3" t="s">
        <v>24</v>
      </c>
      <c r="H35" s="6">
        <f>H19*G8/G19*100</f>
        <v>93.499350698953492</v>
      </c>
    </row>
    <row r="36" spans="2:8" x14ac:dyDescent="0.5">
      <c r="B36" s="7"/>
      <c r="C36" s="3" t="s">
        <v>51</v>
      </c>
      <c r="D36" s="24">
        <f>D32*D11</f>
        <v>17467.5</v>
      </c>
      <c r="F36" s="7"/>
      <c r="G36" s="3" t="s">
        <v>51</v>
      </c>
      <c r="H36" s="24">
        <f>H32*G11</f>
        <v>20960.999999999993</v>
      </c>
    </row>
    <row r="37" spans="2:8" x14ac:dyDescent="0.5">
      <c r="B37" s="7"/>
      <c r="C37" s="3" t="s">
        <v>49</v>
      </c>
      <c r="D37" s="24">
        <f>D33/100*D11*J5</f>
        <v>565.33191678179321</v>
      </c>
      <c r="F37" s="7"/>
      <c r="G37" s="3" t="s">
        <v>49</v>
      </c>
      <c r="H37" s="24">
        <f>H33/100*G11*J5</f>
        <v>604.77732283122771</v>
      </c>
    </row>
    <row r="38" spans="2:8" ht="14.7" thickBot="1" x14ac:dyDescent="0.55000000000000004">
      <c r="B38" s="9"/>
      <c r="C38" s="39" t="s">
        <v>50</v>
      </c>
      <c r="D38" s="40">
        <f>D37/D36</f>
        <v>3.2364786991944651E-2</v>
      </c>
      <c r="F38" s="9"/>
      <c r="G38" s="39" t="s">
        <v>50</v>
      </c>
      <c r="H38" s="40">
        <f>H37/H36</f>
        <v>2.8852503355337431E-2</v>
      </c>
    </row>
    <row r="40" spans="2:8" x14ac:dyDescent="0.5">
      <c r="E40" s="43" t="s">
        <v>25</v>
      </c>
      <c r="F40" s="43"/>
    </row>
    <row r="41" spans="2:8" x14ac:dyDescent="0.5">
      <c r="E41" t="s">
        <v>26</v>
      </c>
      <c r="F41" s="30">
        <f>((D38-H38)/D38)</f>
        <v>0.10852175969770481</v>
      </c>
    </row>
    <row r="43" spans="2:8" x14ac:dyDescent="0.5">
      <c r="E43" s="43" t="s">
        <v>2</v>
      </c>
      <c r="F43" s="43"/>
    </row>
    <row r="44" spans="2:8" x14ac:dyDescent="0.5">
      <c r="E44" t="s">
        <v>27</v>
      </c>
      <c r="F44" s="1">
        <f>H33*1.04/100*G11*J6</f>
        <v>95.865074518674902</v>
      </c>
    </row>
    <row r="45" spans="2:8" x14ac:dyDescent="0.5">
      <c r="E45" t="s">
        <v>28</v>
      </c>
      <c r="F45" s="30">
        <f>(H37-F44)/H37</f>
        <v>0.84148698884758366</v>
      </c>
    </row>
  </sheetData>
  <sheetProtection algorithmName="SHA-512" hashValue="2mWm3rXjNN5R/vWZJtPE6ADl0Bh2EVqsPVKHc9+f+TeEf3/9xR79qIzC+4Ofa7d7NJLnf9vMtoIKt1kPcA7M1w==" saltValue="1y3RR7XPiahbKnwa8Khy/w==" spinCount="100000" sheet="1" objects="1" scenarios="1" selectLockedCells="1"/>
  <mergeCells count="6">
    <mergeCell ref="I4:J4"/>
    <mergeCell ref="B14:D14"/>
    <mergeCell ref="F14:H14"/>
    <mergeCell ref="C1:G2"/>
    <mergeCell ref="C4:D4"/>
    <mergeCell ref="F4:G4"/>
  </mergeCells>
  <conditionalFormatting sqref="D32">
    <cfRule type="dataBar" priority="1">
      <dataBar>
        <cfvo type="num" val="38.1"/>
        <cfvo type="max"/>
        <color rgb="FFFF0000"/>
      </dataBar>
      <extLst>
        <ext xmlns:x14="http://schemas.microsoft.com/office/spreadsheetml/2009/9/main" uri="{B025F937-C7B1-47D3-B67F-A62EFF666E3E}">
          <x14:id>{738DAD20-9EDD-4F5A-8D59-C66D09478029}</x14:id>
        </ext>
      </extLst>
    </cfRule>
  </conditionalFormatting>
  <conditionalFormatting sqref="D35">
    <cfRule type="dataBar" priority="4">
      <dataBar showValue="0">
        <cfvo type="num" val="0"/>
        <cfvo type="num" val="100"/>
        <color rgb="FF638EC6"/>
      </dataBar>
      <extLst>
        <ext xmlns:x14="http://schemas.microsoft.com/office/spreadsheetml/2009/9/main" uri="{B025F937-C7B1-47D3-B67F-A62EFF666E3E}">
          <x14:id>{7DC090CD-EB0B-472C-BA05-60F4B0EAB714}</x14:id>
        </ext>
      </extLst>
    </cfRule>
  </conditionalFormatting>
  <conditionalFormatting sqref="H32">
    <cfRule type="dataBar" priority="2">
      <dataBar>
        <cfvo type="num" val="42.1"/>
        <cfvo type="max"/>
        <color rgb="FFFF0000"/>
      </dataBar>
      <extLst>
        <ext xmlns:x14="http://schemas.microsoft.com/office/spreadsheetml/2009/9/main" uri="{B025F937-C7B1-47D3-B67F-A62EFF666E3E}">
          <x14:id>{40B83358-4C74-4A4B-BF21-B9DD04992997}</x14:id>
        </ext>
      </extLst>
    </cfRule>
  </conditionalFormatting>
  <conditionalFormatting sqref="H35">
    <cfRule type="dataBar" priority="3">
      <dataBar showValue="0">
        <cfvo type="num" val="0"/>
        <cfvo type="num" val="100"/>
        <color rgb="FF638EC6"/>
      </dataBar>
      <extLst>
        <ext xmlns:x14="http://schemas.microsoft.com/office/spreadsheetml/2009/9/main" uri="{B025F937-C7B1-47D3-B67F-A62EFF666E3E}">
          <x14:id>{02BD1560-82D3-4C5F-B99A-8A19D8F56F56}</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738DAD20-9EDD-4F5A-8D59-C66D09478029}">
            <x14:dataBar minLength="0" maxLength="100" gradient="0">
              <x14:cfvo type="num">
                <xm:f>38.1</xm:f>
              </x14:cfvo>
              <x14:cfvo type="autoMax"/>
              <x14:negativeFillColor rgb="FFFF0000"/>
              <x14:axisColor rgb="FF000000"/>
            </x14:dataBar>
          </x14:cfRule>
          <xm:sqref>D32</xm:sqref>
        </x14:conditionalFormatting>
        <x14:conditionalFormatting xmlns:xm="http://schemas.microsoft.com/office/excel/2006/main">
          <x14:cfRule type="dataBar" id="{7DC090CD-EB0B-472C-BA05-60F4B0EAB714}">
            <x14:dataBar minLength="0" maxLength="100" gradient="0">
              <x14:cfvo type="num">
                <xm:f>0</xm:f>
              </x14:cfvo>
              <x14:cfvo type="num">
                <xm:f>100</xm:f>
              </x14:cfvo>
              <x14:negativeFillColor rgb="FFFF0000"/>
              <x14:axisColor rgb="FF000000"/>
            </x14:dataBar>
          </x14:cfRule>
          <xm:sqref>D35</xm:sqref>
        </x14:conditionalFormatting>
        <x14:conditionalFormatting xmlns:xm="http://schemas.microsoft.com/office/excel/2006/main">
          <x14:cfRule type="dataBar" id="{40B83358-4C74-4A4B-BF21-B9DD04992997}">
            <x14:dataBar minLength="0" maxLength="100" gradient="0">
              <x14:cfvo type="num">
                <xm:f>42.1</xm:f>
              </x14:cfvo>
              <x14:cfvo type="autoMax"/>
              <x14:negativeFillColor rgb="FFFF0000"/>
              <x14:axisColor rgb="FF000000"/>
            </x14:dataBar>
          </x14:cfRule>
          <xm:sqref>H32</xm:sqref>
        </x14:conditionalFormatting>
        <x14:conditionalFormatting xmlns:xm="http://schemas.microsoft.com/office/excel/2006/main">
          <x14:cfRule type="dataBar" id="{02BD1560-82D3-4C5F-B99A-8A19D8F56F56}">
            <x14:dataBar minLength="0" maxLength="100" gradient="0">
              <x14:cfvo type="num">
                <xm:f>0</xm:f>
              </x14:cfvo>
              <x14:cfvo type="num">
                <xm:f>100</xm:f>
              </x14:cfvo>
              <x14:negativeFillColor rgb="FFFF0000"/>
              <x14:axisColor rgb="FF000000"/>
            </x14:dataBar>
          </x14:cfRule>
          <xm:sqref>H35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B194B-2515-44DE-8865-4652CD8CDF6E}">
  <dimension ref="B1:M46"/>
  <sheetViews>
    <sheetView topLeftCell="A30" workbookViewId="0">
      <selection activeCell="G11" sqref="G11"/>
    </sheetView>
  </sheetViews>
  <sheetFormatPr defaultRowHeight="14.35" x14ac:dyDescent="0.5"/>
  <cols>
    <col min="1" max="1" width="10.76171875" customWidth="1"/>
    <col min="2" max="2" width="15" customWidth="1"/>
    <col min="3" max="3" width="25.3515625" bestFit="1" customWidth="1"/>
    <col min="4" max="4" width="21.64453125" bestFit="1" customWidth="1"/>
    <col min="5" max="5" width="42" bestFit="1" customWidth="1"/>
    <col min="6" max="6" width="15.3515625" bestFit="1" customWidth="1"/>
    <col min="7" max="7" width="25.3515625" bestFit="1" customWidth="1"/>
    <col min="8" max="8" width="21.64453125" bestFit="1" customWidth="1"/>
    <col min="9" max="9" width="10.234375" customWidth="1"/>
    <col min="10" max="10" width="11.234375" customWidth="1"/>
    <col min="11" max="12" width="8.87890625" customWidth="1"/>
    <col min="13" max="13" width="15.3515625" bestFit="1" customWidth="1"/>
    <col min="14" max="14" width="13.64453125" bestFit="1" customWidth="1"/>
    <col min="15" max="15" width="18.64453125" bestFit="1" customWidth="1"/>
    <col min="16" max="16" width="34.234375" bestFit="1" customWidth="1"/>
    <col min="17" max="17" width="11.76171875" bestFit="1" customWidth="1"/>
  </cols>
  <sheetData>
    <row r="1" spans="2:13" ht="15.75" customHeight="1" x14ac:dyDescent="0.5">
      <c r="C1" s="51" t="s">
        <v>7</v>
      </c>
      <c r="D1" s="52"/>
      <c r="E1" s="52"/>
      <c r="F1" s="52"/>
      <c r="G1" s="53"/>
      <c r="H1" s="4"/>
    </row>
    <row r="2" spans="2:13" ht="14.7" customHeight="1" thickBot="1" x14ac:dyDescent="0.55000000000000004">
      <c r="C2" s="54"/>
      <c r="D2" s="55"/>
      <c r="E2" s="55"/>
      <c r="F2" s="55"/>
      <c r="G2" s="56"/>
    </row>
    <row r="3" spans="2:13" ht="14.7" thickBot="1" x14ac:dyDescent="0.55000000000000004"/>
    <row r="4" spans="2:13" x14ac:dyDescent="0.5">
      <c r="C4" s="48" t="s">
        <v>8</v>
      </c>
      <c r="D4" s="50"/>
      <c r="E4" s="19"/>
      <c r="F4" s="48" t="s">
        <v>15</v>
      </c>
      <c r="G4" s="50"/>
      <c r="I4" s="47" t="s">
        <v>16</v>
      </c>
      <c r="J4" s="47"/>
      <c r="M4" s="3"/>
    </row>
    <row r="5" spans="2:13" x14ac:dyDescent="0.5">
      <c r="C5" s="18" t="s">
        <v>9</v>
      </c>
      <c r="D5" s="34">
        <v>2.5</v>
      </c>
      <c r="F5" s="18" t="s">
        <v>9</v>
      </c>
      <c r="G5" s="34">
        <v>3</v>
      </c>
      <c r="I5" s="11" t="s">
        <v>0</v>
      </c>
      <c r="J5" s="11">
        <v>2.69</v>
      </c>
      <c r="M5" s="3"/>
    </row>
    <row r="6" spans="2:13" x14ac:dyDescent="0.5">
      <c r="C6" s="18" t="s">
        <v>10</v>
      </c>
      <c r="D6" s="34">
        <v>1.2</v>
      </c>
      <c r="F6" s="18" t="s">
        <v>10</v>
      </c>
      <c r="G6" s="34">
        <v>1.2</v>
      </c>
      <c r="I6" s="11" t="s">
        <v>1</v>
      </c>
      <c r="J6" s="11">
        <v>0.41</v>
      </c>
      <c r="M6" s="3"/>
    </row>
    <row r="7" spans="2:13" x14ac:dyDescent="0.5">
      <c r="C7" s="18" t="s">
        <v>11</v>
      </c>
      <c r="D7" s="34">
        <v>0.8</v>
      </c>
      <c r="F7" s="18" t="s">
        <v>11</v>
      </c>
      <c r="G7" s="34">
        <v>0.8</v>
      </c>
      <c r="M7" s="3"/>
    </row>
    <row r="8" spans="2:13" x14ac:dyDescent="0.5">
      <c r="C8" s="18" t="s">
        <v>12</v>
      </c>
      <c r="D8" s="27">
        <f>D7*D5*D6</f>
        <v>2.4</v>
      </c>
      <c r="F8" s="18" t="s">
        <v>12</v>
      </c>
      <c r="G8" s="27">
        <f>G7*G5*G6</f>
        <v>2.8800000000000003</v>
      </c>
      <c r="M8" s="3"/>
    </row>
    <row r="9" spans="2:13" x14ac:dyDescent="0.5">
      <c r="C9" s="18" t="s">
        <v>13</v>
      </c>
      <c r="D9" s="34">
        <v>785</v>
      </c>
      <c r="F9" s="18" t="s">
        <v>13</v>
      </c>
      <c r="G9" s="28">
        <f>D9*(G8/D8)</f>
        <v>942.00000000000011</v>
      </c>
      <c r="M9" s="3"/>
    </row>
    <row r="10" spans="2:13" x14ac:dyDescent="0.5">
      <c r="C10" s="18"/>
      <c r="D10" s="20"/>
      <c r="F10" s="18"/>
      <c r="G10" s="13"/>
      <c r="M10" s="3"/>
    </row>
    <row r="11" spans="2:13" x14ac:dyDescent="0.5">
      <c r="C11" s="18" t="s">
        <v>14</v>
      </c>
      <c r="D11" s="34">
        <v>500</v>
      </c>
      <c r="F11" s="18" t="s">
        <v>14</v>
      </c>
      <c r="G11" s="34">
        <v>500</v>
      </c>
      <c r="M11" s="3"/>
    </row>
    <row r="12" spans="2:13" ht="14.7" thickBot="1" x14ac:dyDescent="0.55000000000000004">
      <c r="C12" s="21"/>
      <c r="D12" s="22"/>
      <c r="E12" s="16"/>
      <c r="F12" s="21"/>
      <c r="G12" s="22"/>
      <c r="M12" s="3"/>
    </row>
    <row r="13" spans="2:13" ht="14.7" thickBot="1" x14ac:dyDescent="0.55000000000000004">
      <c r="M13" s="3"/>
    </row>
    <row r="14" spans="2:13" x14ac:dyDescent="0.5">
      <c r="B14" s="48" t="s">
        <v>29</v>
      </c>
      <c r="C14" s="49"/>
      <c r="D14" s="50"/>
      <c r="F14" s="48" t="s">
        <v>30</v>
      </c>
      <c r="G14" s="49"/>
      <c r="H14" s="50"/>
    </row>
    <row r="15" spans="2:13" x14ac:dyDescent="0.5">
      <c r="B15" s="12"/>
      <c r="C15" s="11" t="s">
        <v>19</v>
      </c>
      <c r="D15" s="13" t="s">
        <v>20</v>
      </c>
      <c r="F15" s="12"/>
      <c r="G15" s="11" t="s">
        <v>19</v>
      </c>
      <c r="H15" s="13" t="s">
        <v>20</v>
      </c>
    </row>
    <row r="16" spans="2:13" x14ac:dyDescent="0.5">
      <c r="B16" s="18" t="s">
        <v>9</v>
      </c>
      <c r="C16" s="11">
        <v>2.7</v>
      </c>
      <c r="D16" s="13">
        <f>ROUNDDOWN(C16/D5,0)</f>
        <v>1</v>
      </c>
      <c r="F16" s="18" t="s">
        <v>9</v>
      </c>
      <c r="G16" s="11">
        <v>3</v>
      </c>
      <c r="H16" s="13">
        <f>ROUNDDOWN(G16/G5,0)</f>
        <v>1</v>
      </c>
    </row>
    <row r="17" spans="2:13" x14ac:dyDescent="0.5">
      <c r="B17" s="18" t="s">
        <v>10</v>
      </c>
      <c r="C17" s="11">
        <v>2.4700000000000002</v>
      </c>
      <c r="D17" s="13">
        <f>ROUNDDOWN(C17/D6,0)</f>
        <v>2</v>
      </c>
      <c r="F17" s="18" t="s">
        <v>10</v>
      </c>
      <c r="G17" s="11">
        <v>2.4700000000000002</v>
      </c>
      <c r="H17" s="13">
        <f>ROUNDDOWN(G17/G6,0)</f>
        <v>2</v>
      </c>
    </row>
    <row r="18" spans="2:13" x14ac:dyDescent="0.5">
      <c r="B18" s="18" t="s">
        <v>11</v>
      </c>
      <c r="C18" s="11">
        <v>13.6</v>
      </c>
      <c r="D18" s="13">
        <f>ROUNDDOWN(C18/D7,0)</f>
        <v>17</v>
      </c>
      <c r="F18" s="18" t="s">
        <v>11</v>
      </c>
      <c r="G18" s="11">
        <v>13.6</v>
      </c>
      <c r="H18" s="13">
        <f>ROUNDDOWN(G18/G7,0)</f>
        <v>17</v>
      </c>
    </row>
    <row r="19" spans="2:13" ht="14.7" thickBot="1" x14ac:dyDescent="0.55000000000000004">
      <c r="B19" s="18" t="s">
        <v>12</v>
      </c>
      <c r="C19" s="25">
        <f>C17*C16*C18</f>
        <v>90.698400000000021</v>
      </c>
      <c r="D19" s="26">
        <f>D18*D16*D17</f>
        <v>34</v>
      </c>
      <c r="F19" s="18" t="s">
        <v>12</v>
      </c>
      <c r="G19" s="25">
        <f>G17*G16*G18</f>
        <v>100.776</v>
      </c>
      <c r="H19" s="26">
        <f>H18*H16*H17</f>
        <v>34</v>
      </c>
    </row>
    <row r="20" spans="2:13" x14ac:dyDescent="0.5">
      <c r="B20" s="23"/>
      <c r="C20" s="19"/>
      <c r="D20" s="14"/>
      <c r="F20" s="23"/>
      <c r="G20" s="19"/>
      <c r="H20" s="14"/>
    </row>
    <row r="21" spans="2:13" x14ac:dyDescent="0.5">
      <c r="B21" s="7"/>
      <c r="D21" s="6"/>
      <c r="F21" s="7"/>
      <c r="H21" s="6"/>
    </row>
    <row r="22" spans="2:13" x14ac:dyDescent="0.5">
      <c r="B22" s="7"/>
      <c r="D22" s="6"/>
      <c r="F22" s="7"/>
      <c r="H22" s="6"/>
    </row>
    <row r="23" spans="2:13" x14ac:dyDescent="0.5">
      <c r="B23" s="7"/>
      <c r="D23" s="6"/>
      <c r="F23" s="5"/>
      <c r="H23" s="6"/>
    </row>
    <row r="24" spans="2:13" x14ac:dyDescent="0.5">
      <c r="B24" s="7"/>
      <c r="D24" s="6"/>
      <c r="F24" s="7"/>
      <c r="H24" s="6"/>
    </row>
    <row r="25" spans="2:13" x14ac:dyDescent="0.5">
      <c r="B25" s="5"/>
      <c r="D25" s="6"/>
      <c r="F25" s="7"/>
      <c r="H25" s="6"/>
      <c r="M25" s="3"/>
    </row>
    <row r="26" spans="2:13" x14ac:dyDescent="0.5">
      <c r="B26" s="5"/>
      <c r="D26" s="6"/>
      <c r="F26" s="7"/>
      <c r="H26" s="6"/>
      <c r="M26" s="3"/>
    </row>
    <row r="27" spans="2:13" x14ac:dyDescent="0.5">
      <c r="B27" s="5"/>
      <c r="D27" s="6"/>
      <c r="F27" s="7"/>
      <c r="H27" s="6"/>
      <c r="M27" s="3"/>
    </row>
    <row r="28" spans="2:13" x14ac:dyDescent="0.5">
      <c r="B28" s="5"/>
      <c r="D28" s="6"/>
      <c r="F28" s="7"/>
      <c r="H28" s="6"/>
      <c r="M28" s="3"/>
    </row>
    <row r="29" spans="2:13" x14ac:dyDescent="0.5">
      <c r="B29" s="5"/>
      <c r="D29" s="6"/>
      <c r="F29" s="7"/>
      <c r="H29" s="6"/>
      <c r="M29" s="3"/>
    </row>
    <row r="30" spans="2:13" x14ac:dyDescent="0.5">
      <c r="B30" s="5"/>
      <c r="D30" s="6"/>
      <c r="F30" s="7"/>
      <c r="H30" s="6"/>
      <c r="M30" s="3"/>
    </row>
    <row r="31" spans="2:13" ht="14.7" thickBot="1" x14ac:dyDescent="0.55000000000000004">
      <c r="B31" s="15"/>
      <c r="C31" s="16"/>
      <c r="D31" s="17"/>
      <c r="F31" s="9"/>
      <c r="G31" s="16"/>
      <c r="H31" s="17"/>
      <c r="M31" s="3"/>
    </row>
    <row r="32" spans="2:13" x14ac:dyDescent="0.5">
      <c r="B32" s="5"/>
      <c r="C32" s="3" t="s">
        <v>21</v>
      </c>
      <c r="D32" s="29">
        <f>D9*D19/1000</f>
        <v>26.69</v>
      </c>
      <c r="F32" s="7"/>
      <c r="G32" s="3" t="s">
        <v>21</v>
      </c>
      <c r="H32" s="29">
        <f>G9*H19/1000</f>
        <v>32.028000000000006</v>
      </c>
      <c r="M32" s="3"/>
    </row>
    <row r="33" spans="2:8" x14ac:dyDescent="0.5">
      <c r="B33" s="5"/>
      <c r="C33" s="3" t="s">
        <v>22</v>
      </c>
      <c r="D33" s="29">
        <f>25*1.010575^D32</f>
        <v>33.103553519568294</v>
      </c>
      <c r="F33" s="7"/>
      <c r="G33" s="3" t="s">
        <v>22</v>
      </c>
      <c r="H33" s="29">
        <f>25*1.010575^H32</f>
        <v>35.015597163775539</v>
      </c>
    </row>
    <row r="34" spans="2:8" x14ac:dyDescent="0.5">
      <c r="B34" s="7"/>
      <c r="C34" s="3" t="s">
        <v>23</v>
      </c>
      <c r="D34" s="8">
        <f>D19*D8/C19</f>
        <v>0.89968511021142572</v>
      </c>
      <c r="F34" s="7"/>
      <c r="G34" s="3" t="s">
        <v>23</v>
      </c>
      <c r="H34" s="8">
        <f>H19*G8/G19</f>
        <v>0.97165991902834026</v>
      </c>
    </row>
    <row r="35" spans="2:8" x14ac:dyDescent="0.5">
      <c r="B35" s="7"/>
      <c r="C35" s="3" t="s">
        <v>24</v>
      </c>
      <c r="D35" s="6">
        <f>D19*D8/C19*100</f>
        <v>89.968511021142575</v>
      </c>
      <c r="F35" s="7"/>
      <c r="G35" s="3" t="s">
        <v>24</v>
      </c>
      <c r="H35" s="6">
        <f>H19*G8/G19*100</f>
        <v>97.165991902834023</v>
      </c>
    </row>
    <row r="36" spans="2:8" x14ac:dyDescent="0.5">
      <c r="B36" s="7"/>
      <c r="C36" s="3" t="s">
        <v>51</v>
      </c>
      <c r="D36" s="24">
        <f>D32*D11</f>
        <v>13345</v>
      </c>
      <c r="F36" s="7"/>
      <c r="G36" s="3" t="s">
        <v>51</v>
      </c>
      <c r="H36" s="24">
        <f>H32*G11</f>
        <v>16014.000000000004</v>
      </c>
    </row>
    <row r="37" spans="2:8" x14ac:dyDescent="0.5">
      <c r="B37" s="7"/>
      <c r="C37" s="3" t="s">
        <v>49</v>
      </c>
      <c r="D37" s="24">
        <f>D33/100*D11*J5</f>
        <v>445.24279483819356</v>
      </c>
      <c r="F37" s="7"/>
      <c r="G37" s="3" t="s">
        <v>49</v>
      </c>
      <c r="H37" s="24">
        <f>H33/100*G11*J5</f>
        <v>470.95978185278096</v>
      </c>
    </row>
    <row r="38" spans="2:8" ht="14.7" thickBot="1" x14ac:dyDescent="0.55000000000000004">
      <c r="B38" s="9"/>
      <c r="C38" s="39" t="s">
        <v>50</v>
      </c>
      <c r="D38" s="40">
        <f>D37/D36</f>
        <v>3.3364016098778086E-2</v>
      </c>
      <c r="F38" s="9"/>
      <c r="G38" s="39" t="s">
        <v>50</v>
      </c>
      <c r="H38" s="40">
        <f>H37/H36</f>
        <v>2.9409253269188265E-2</v>
      </c>
    </row>
    <row r="41" spans="2:8" x14ac:dyDescent="0.5">
      <c r="E41" s="43" t="s">
        <v>25</v>
      </c>
      <c r="F41" s="43"/>
    </row>
    <row r="42" spans="2:8" x14ac:dyDescent="0.5">
      <c r="E42" t="s">
        <v>26</v>
      </c>
      <c r="F42" s="30">
        <f>((D38-H38)/D38)</f>
        <v>0.11853377656578516</v>
      </c>
    </row>
    <row r="44" spans="2:8" x14ac:dyDescent="0.5">
      <c r="E44" s="43" t="s">
        <v>2</v>
      </c>
      <c r="F44" s="43"/>
    </row>
    <row r="45" spans="2:8" x14ac:dyDescent="0.5">
      <c r="E45" t="s">
        <v>27</v>
      </c>
      <c r="F45" s="1">
        <f>H33*1.04/100*G11*J6</f>
        <v>74.653253153169445</v>
      </c>
    </row>
    <row r="46" spans="2:8" x14ac:dyDescent="0.5">
      <c r="E46" t="s">
        <v>28</v>
      </c>
      <c r="F46" s="30">
        <f>(H37-F45)/H37</f>
        <v>0.84148698884758366</v>
      </c>
    </row>
  </sheetData>
  <sheetProtection algorithmName="SHA-512" hashValue="NnUDk5WzRY4IbufD3MF4QrtYV5kVPHX2ztQCo0DVPon332CCcLG6dNrAXIfDuKI/Zvc3BEWgU0QyxvBXqKv1Yw==" saltValue="LKc+Wog1RnR9Fv1Nm1VMyQ==" spinCount="100000" sheet="1" objects="1" scenarios="1" selectLockedCells="1"/>
  <mergeCells count="6">
    <mergeCell ref="B14:D14"/>
    <mergeCell ref="F14:H14"/>
    <mergeCell ref="C1:G2"/>
    <mergeCell ref="I4:J4"/>
    <mergeCell ref="C4:D4"/>
    <mergeCell ref="F4:G4"/>
  </mergeCells>
  <conditionalFormatting sqref="D32">
    <cfRule type="dataBar" priority="1">
      <dataBar>
        <cfvo type="num" val="30.1"/>
        <cfvo type="max"/>
        <color rgb="FFFF0000"/>
      </dataBar>
      <extLst>
        <ext xmlns:x14="http://schemas.microsoft.com/office/spreadsheetml/2009/9/main" uri="{B025F937-C7B1-47D3-B67F-A62EFF666E3E}">
          <x14:id>{F34C93F0-5221-4FAE-A2BE-3239CB7C4E71}</x14:id>
        </ext>
      </extLst>
    </cfRule>
  </conditionalFormatting>
  <conditionalFormatting sqref="D35">
    <cfRule type="dataBar" priority="4">
      <dataBar showValue="0">
        <cfvo type="num" val="0"/>
        <cfvo type="num" val="100"/>
        <color rgb="FF638EC6"/>
      </dataBar>
      <extLst>
        <ext xmlns:x14="http://schemas.microsoft.com/office/spreadsheetml/2009/9/main" uri="{B025F937-C7B1-47D3-B67F-A62EFF666E3E}">
          <x14:id>{31B3A20D-BEE2-495D-B2D5-FB0F603DA8B9}</x14:id>
        </ext>
      </extLst>
    </cfRule>
  </conditionalFormatting>
  <conditionalFormatting sqref="H32">
    <cfRule type="dataBar" priority="2">
      <dataBar>
        <cfvo type="num" val="32.1"/>
        <cfvo type="max"/>
        <color rgb="FFFF0000"/>
      </dataBar>
      <extLst>
        <ext xmlns:x14="http://schemas.microsoft.com/office/spreadsheetml/2009/9/main" uri="{B025F937-C7B1-47D3-B67F-A62EFF666E3E}">
          <x14:id>{16E03B95-CB28-4ADB-941E-3805B7E57D81}</x14:id>
        </ext>
      </extLst>
    </cfRule>
  </conditionalFormatting>
  <conditionalFormatting sqref="H35">
    <cfRule type="dataBar" priority="3">
      <dataBar showValue="0">
        <cfvo type="num" val="0"/>
        <cfvo type="num" val="100"/>
        <color rgb="FF638EC6"/>
      </dataBar>
      <extLst>
        <ext xmlns:x14="http://schemas.microsoft.com/office/spreadsheetml/2009/9/main" uri="{B025F937-C7B1-47D3-B67F-A62EFF666E3E}">
          <x14:id>{9A7659AC-D104-48EC-B05A-4908152B935D}</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F34C93F0-5221-4FAE-A2BE-3239CB7C4E71}">
            <x14:dataBar minLength="0" maxLength="100" gradient="0">
              <x14:cfvo type="num">
                <xm:f>30.1</xm:f>
              </x14:cfvo>
              <x14:cfvo type="autoMax"/>
              <x14:negativeFillColor rgb="FFFF0000"/>
              <x14:axisColor rgb="FF000000"/>
            </x14:dataBar>
          </x14:cfRule>
          <xm:sqref>D32</xm:sqref>
        </x14:conditionalFormatting>
        <x14:conditionalFormatting xmlns:xm="http://schemas.microsoft.com/office/excel/2006/main">
          <x14:cfRule type="dataBar" id="{31B3A20D-BEE2-495D-B2D5-FB0F603DA8B9}">
            <x14:dataBar minLength="0" maxLength="100" gradient="0">
              <x14:cfvo type="num">
                <xm:f>0</xm:f>
              </x14:cfvo>
              <x14:cfvo type="num">
                <xm:f>100</xm:f>
              </x14:cfvo>
              <x14:negativeFillColor rgb="FFFF0000"/>
              <x14:axisColor rgb="FF000000"/>
            </x14:dataBar>
          </x14:cfRule>
          <xm:sqref>D35</xm:sqref>
        </x14:conditionalFormatting>
        <x14:conditionalFormatting xmlns:xm="http://schemas.microsoft.com/office/excel/2006/main">
          <x14:cfRule type="dataBar" id="{16E03B95-CB28-4ADB-941E-3805B7E57D81}">
            <x14:dataBar minLength="0" maxLength="100" gradient="0">
              <x14:cfvo type="num">
                <xm:f>32.1</xm:f>
              </x14:cfvo>
              <x14:cfvo type="autoMax"/>
              <x14:negativeFillColor rgb="FFFF0000"/>
              <x14:axisColor rgb="FF000000"/>
            </x14:dataBar>
          </x14:cfRule>
          <xm:sqref>H32</xm:sqref>
        </x14:conditionalFormatting>
        <x14:conditionalFormatting xmlns:xm="http://schemas.microsoft.com/office/excel/2006/main">
          <x14:cfRule type="dataBar" id="{9A7659AC-D104-48EC-B05A-4908152B935D}">
            <x14:dataBar minLength="0" maxLength="100" gradient="0">
              <x14:cfvo type="num">
                <xm:f>0</xm:f>
              </x14:cfvo>
              <x14:cfvo type="num">
                <xm:f>100</xm:f>
              </x14:cfvo>
              <x14:negativeFillColor rgb="FFFF0000"/>
              <x14:axisColor rgb="FF000000"/>
            </x14:dataBar>
          </x14:cfRule>
          <xm:sqref>H35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159D6-1E99-425F-A556-1B0184412D86}">
  <dimension ref="B1:S45"/>
  <sheetViews>
    <sheetView topLeftCell="A6" workbookViewId="0">
      <selection activeCell="D5" sqref="D5"/>
    </sheetView>
  </sheetViews>
  <sheetFormatPr defaultRowHeight="14.35" x14ac:dyDescent="0.5"/>
  <cols>
    <col min="2" max="2" width="15.3515625" bestFit="1" customWidth="1"/>
    <col min="3" max="3" width="25.3515625" style="3" bestFit="1" customWidth="1"/>
    <col min="4" max="4" width="21.64453125" bestFit="1" customWidth="1"/>
    <col min="5" max="5" width="42" bestFit="1" customWidth="1"/>
    <col min="6" max="6" width="15.3515625" bestFit="1" customWidth="1"/>
    <col min="7" max="7" width="25.3515625" bestFit="1" customWidth="1"/>
    <col min="8" max="8" width="21.64453125" bestFit="1" customWidth="1"/>
    <col min="9" max="9" width="16.234375" bestFit="1" customWidth="1"/>
    <col min="12" max="12" width="13.64453125" bestFit="1" customWidth="1"/>
    <col min="13" max="13" width="11.76171875" bestFit="1" customWidth="1"/>
    <col min="14" max="14" width="15.41015625" bestFit="1" customWidth="1"/>
    <col min="15" max="15" width="32.1171875" bestFit="1" customWidth="1"/>
    <col min="16" max="16" width="11.76171875" bestFit="1" customWidth="1"/>
    <col min="17" max="17" width="16.234375" bestFit="1" customWidth="1"/>
    <col min="18" max="18" width="34.234375" bestFit="1" customWidth="1"/>
    <col min="19" max="19" width="53.41015625" bestFit="1" customWidth="1"/>
  </cols>
  <sheetData>
    <row r="1" spans="2:19" ht="15.75" customHeight="1" x14ac:dyDescent="0.5">
      <c r="C1" s="51" t="s">
        <v>31</v>
      </c>
      <c r="D1" s="52"/>
      <c r="E1" s="52"/>
      <c r="F1" s="52"/>
      <c r="G1" s="53"/>
      <c r="H1" s="4"/>
    </row>
    <row r="2" spans="2:19" ht="14.7" thickBot="1" x14ac:dyDescent="0.55000000000000004">
      <c r="C2" s="54"/>
      <c r="D2" s="55"/>
      <c r="E2" s="55"/>
      <c r="F2" s="55"/>
      <c r="G2" s="56"/>
    </row>
    <row r="3" spans="2:19" ht="14.7" thickBot="1" x14ac:dyDescent="0.55000000000000004"/>
    <row r="4" spans="2:19" x14ac:dyDescent="0.5">
      <c r="C4" s="57" t="s">
        <v>32</v>
      </c>
      <c r="D4" s="58"/>
      <c r="E4" s="14"/>
    </row>
    <row r="5" spans="2:19" x14ac:dyDescent="0.5">
      <c r="C5" s="18" t="s">
        <v>9</v>
      </c>
      <c r="D5" s="34">
        <v>1</v>
      </c>
      <c r="E5" s="6"/>
      <c r="G5" s="47" t="s">
        <v>16</v>
      </c>
      <c r="H5" s="47"/>
    </row>
    <row r="6" spans="2:19" x14ac:dyDescent="0.5">
      <c r="C6" s="18" t="s">
        <v>10</v>
      </c>
      <c r="D6" s="34">
        <v>1.2</v>
      </c>
      <c r="E6" s="6"/>
      <c r="G6" s="11" t="s">
        <v>0</v>
      </c>
      <c r="H6" s="11">
        <v>2.69</v>
      </c>
      <c r="S6" s="2"/>
    </row>
    <row r="7" spans="2:19" x14ac:dyDescent="0.5">
      <c r="B7" s="2"/>
      <c r="C7" s="18" t="s">
        <v>11</v>
      </c>
      <c r="D7" s="34">
        <v>0.8</v>
      </c>
      <c r="E7" s="6"/>
      <c r="G7" s="11" t="s">
        <v>6</v>
      </c>
      <c r="H7" s="11">
        <v>0.41</v>
      </c>
    </row>
    <row r="8" spans="2:19" x14ac:dyDescent="0.5">
      <c r="C8" s="18" t="s">
        <v>12</v>
      </c>
      <c r="D8" s="27">
        <f>D7*D5*D6</f>
        <v>0.96</v>
      </c>
      <c r="E8" s="6"/>
    </row>
    <row r="9" spans="2:19" x14ac:dyDescent="0.5">
      <c r="C9" s="18" t="s">
        <v>13</v>
      </c>
      <c r="D9" s="34">
        <v>269</v>
      </c>
      <c r="E9" s="6"/>
    </row>
    <row r="10" spans="2:19" x14ac:dyDescent="0.5">
      <c r="C10" s="18"/>
      <c r="D10" s="13"/>
      <c r="E10" s="6"/>
    </row>
    <row r="11" spans="2:19" x14ac:dyDescent="0.5">
      <c r="C11" s="18" t="s">
        <v>14</v>
      </c>
      <c r="D11" s="34">
        <v>450</v>
      </c>
      <c r="E11" s="6"/>
    </row>
    <row r="12" spans="2:19" ht="14.7" thickBot="1" x14ac:dyDescent="0.55000000000000004">
      <c r="C12" s="15"/>
      <c r="D12" s="17"/>
      <c r="E12" s="17"/>
    </row>
    <row r="13" spans="2:19" x14ac:dyDescent="0.5">
      <c r="E13" s="4"/>
    </row>
    <row r="14" spans="2:19" ht="14.7" thickBot="1" x14ac:dyDescent="0.55000000000000004">
      <c r="F14" s="3"/>
    </row>
    <row r="15" spans="2:19" x14ac:dyDescent="0.5">
      <c r="B15" s="48" t="s">
        <v>3</v>
      </c>
      <c r="C15" s="49"/>
      <c r="D15" s="50"/>
      <c r="F15" s="48" t="s">
        <v>4</v>
      </c>
      <c r="G15" s="49"/>
      <c r="H15" s="50"/>
    </row>
    <row r="16" spans="2:19" x14ac:dyDescent="0.5">
      <c r="B16" s="12"/>
      <c r="C16" s="11" t="s">
        <v>19</v>
      </c>
      <c r="D16" s="13" t="s">
        <v>20</v>
      </c>
      <c r="F16" s="12"/>
      <c r="G16" s="11" t="s">
        <v>19</v>
      </c>
      <c r="H16" s="13" t="s">
        <v>20</v>
      </c>
    </row>
    <row r="17" spans="2:8" x14ac:dyDescent="0.5">
      <c r="B17" s="18" t="s">
        <v>9</v>
      </c>
      <c r="C17" s="11">
        <v>3</v>
      </c>
      <c r="D17" s="13">
        <f>ROUNDDOWN(C17/D5,0)</f>
        <v>3</v>
      </c>
      <c r="F17" s="18" t="s">
        <v>9</v>
      </c>
      <c r="G17" s="11">
        <v>3</v>
      </c>
      <c r="H17" s="13">
        <f>ROUNDDOWN(G17/D5,0)</f>
        <v>3</v>
      </c>
    </row>
    <row r="18" spans="2:8" x14ac:dyDescent="0.5">
      <c r="B18" s="18" t="s">
        <v>10</v>
      </c>
      <c r="C18" s="11">
        <v>2.4700000000000002</v>
      </c>
      <c r="D18" s="13">
        <f>ROUNDDOWN(C18/D6,0)</f>
        <v>2</v>
      </c>
      <c r="F18" s="18" t="s">
        <v>10</v>
      </c>
      <c r="G18" s="11">
        <v>2.4700000000000002</v>
      </c>
      <c r="H18" s="13">
        <f>ROUNDDOWN(G18/D6,0)</f>
        <v>2</v>
      </c>
    </row>
    <row r="19" spans="2:8" x14ac:dyDescent="0.5">
      <c r="B19" s="18" t="s">
        <v>11</v>
      </c>
      <c r="C19" s="11">
        <v>13.6</v>
      </c>
      <c r="D19" s="13">
        <f>ROUNDDOWN(C19/D7,0)</f>
        <v>17</v>
      </c>
      <c r="F19" s="18" t="s">
        <v>11</v>
      </c>
      <c r="G19" s="11">
        <v>21.2</v>
      </c>
      <c r="H19" s="13">
        <f>ROUNDDOWN(G19/D7,0)</f>
        <v>26</v>
      </c>
    </row>
    <row r="20" spans="2:8" ht="14.7" thickBot="1" x14ac:dyDescent="0.55000000000000004">
      <c r="B20" s="18" t="s">
        <v>12</v>
      </c>
      <c r="C20" s="25">
        <f>C18*C17*C19</f>
        <v>100.776</v>
      </c>
      <c r="D20" s="26">
        <f>D19*D17*D18</f>
        <v>102</v>
      </c>
      <c r="F20" s="18" t="s">
        <v>12</v>
      </c>
      <c r="G20" s="25">
        <f>G18*G17*G19</f>
        <v>157.09199999999998</v>
      </c>
      <c r="H20" s="26">
        <f>H19*H17*H18</f>
        <v>156</v>
      </c>
    </row>
    <row r="21" spans="2:8" x14ac:dyDescent="0.5">
      <c r="B21" s="23"/>
      <c r="C21" s="19"/>
      <c r="D21" s="14"/>
      <c r="F21" s="23"/>
      <c r="G21" s="19"/>
      <c r="H21" s="14"/>
    </row>
    <row r="22" spans="2:8" x14ac:dyDescent="0.5">
      <c r="B22" s="7"/>
      <c r="D22" s="6"/>
      <c r="F22" s="5"/>
      <c r="H22" s="6"/>
    </row>
    <row r="23" spans="2:8" x14ac:dyDescent="0.5">
      <c r="B23" s="7"/>
      <c r="D23" s="6"/>
      <c r="F23" s="7"/>
      <c r="H23" s="6"/>
    </row>
    <row r="24" spans="2:8" x14ac:dyDescent="0.5">
      <c r="B24" s="7"/>
      <c r="D24" s="6"/>
      <c r="F24" s="7"/>
      <c r="H24" s="6"/>
    </row>
    <row r="25" spans="2:8" x14ac:dyDescent="0.5">
      <c r="B25" s="7"/>
      <c r="D25" s="6"/>
      <c r="F25" s="7"/>
      <c r="H25" s="6"/>
    </row>
    <row r="26" spans="2:8" x14ac:dyDescent="0.5">
      <c r="B26" s="7"/>
      <c r="D26" s="6"/>
      <c r="F26" s="7"/>
      <c r="H26" s="6"/>
    </row>
    <row r="27" spans="2:8" x14ac:dyDescent="0.5">
      <c r="B27" s="7"/>
      <c r="D27" s="6"/>
      <c r="F27" s="7"/>
      <c r="H27" s="6"/>
    </row>
    <row r="28" spans="2:8" x14ac:dyDescent="0.5">
      <c r="B28" s="7"/>
      <c r="D28" s="6"/>
      <c r="F28" s="7"/>
      <c r="H28" s="6"/>
    </row>
    <row r="29" spans="2:8" x14ac:dyDescent="0.5">
      <c r="B29" s="7"/>
      <c r="D29" s="6"/>
      <c r="F29" s="7"/>
      <c r="H29" s="6"/>
    </row>
    <row r="30" spans="2:8" x14ac:dyDescent="0.5">
      <c r="B30" s="7"/>
      <c r="D30" s="6"/>
      <c r="F30" s="7"/>
      <c r="H30" s="6"/>
    </row>
    <row r="31" spans="2:8" ht="14.7" thickBot="1" x14ac:dyDescent="0.55000000000000004">
      <c r="B31" s="9"/>
      <c r="C31" s="10"/>
      <c r="D31" s="17"/>
      <c r="F31" s="9"/>
      <c r="G31" s="16"/>
      <c r="H31" s="17"/>
    </row>
    <row r="32" spans="2:8" x14ac:dyDescent="0.5">
      <c r="B32" s="7"/>
      <c r="C32" s="3" t="s">
        <v>21</v>
      </c>
      <c r="D32" s="29">
        <f>D9*D20/1000</f>
        <v>27.437999999999999</v>
      </c>
      <c r="F32" s="7"/>
      <c r="G32" s="3" t="s">
        <v>21</v>
      </c>
      <c r="H32" s="29">
        <f>D9*H20/1000</f>
        <v>41.963999999999999</v>
      </c>
    </row>
    <row r="33" spans="2:8" x14ac:dyDescent="0.5">
      <c r="B33" s="7"/>
      <c r="C33" s="3" t="s">
        <v>22</v>
      </c>
      <c r="D33" s="29">
        <f>25*1.010575^D32</f>
        <v>33.365058563726606</v>
      </c>
      <c r="F33" s="7"/>
      <c r="G33" s="3" t="s">
        <v>22</v>
      </c>
      <c r="H33" s="29">
        <f>30*1.0097^H32</f>
        <v>44.983090819617672</v>
      </c>
    </row>
    <row r="34" spans="2:8" x14ac:dyDescent="0.5">
      <c r="B34" s="7"/>
      <c r="C34" s="3" t="s">
        <v>23</v>
      </c>
      <c r="D34" s="31">
        <f>D20*D8/C20</f>
        <v>0.97165991902834015</v>
      </c>
      <c r="F34" s="7"/>
      <c r="G34" s="3" t="s">
        <v>23</v>
      </c>
      <c r="H34" s="31">
        <f>H20*D8/G20</f>
        <v>0.95332671300893745</v>
      </c>
    </row>
    <row r="35" spans="2:8" x14ac:dyDescent="0.5">
      <c r="B35" s="7"/>
      <c r="C35" s="3" t="s">
        <v>24</v>
      </c>
      <c r="D35" s="6">
        <f>D20*D8/C20*100</f>
        <v>97.165991902834008</v>
      </c>
      <c r="F35" s="7"/>
      <c r="G35" s="3" t="s">
        <v>24</v>
      </c>
      <c r="H35" s="6">
        <f>H20*D8/G20*100</f>
        <v>95.33267130089375</v>
      </c>
    </row>
    <row r="36" spans="2:8" x14ac:dyDescent="0.5">
      <c r="B36" s="7"/>
      <c r="C36" s="3" t="s">
        <v>51</v>
      </c>
      <c r="D36" s="6">
        <f>D32*D11</f>
        <v>12347.1</v>
      </c>
      <c r="F36" s="7"/>
      <c r="G36" s="3" t="s">
        <v>51</v>
      </c>
      <c r="H36" s="6">
        <f>H32*D11</f>
        <v>18883.8</v>
      </c>
    </row>
    <row r="37" spans="2:8" x14ac:dyDescent="0.5">
      <c r="B37" s="7"/>
      <c r="C37" s="3" t="s">
        <v>49</v>
      </c>
      <c r="D37" s="24">
        <f>D33/100*D11*H6</f>
        <v>403.88403391391057</v>
      </c>
      <c r="F37" s="7"/>
      <c r="G37" s="3" t="s">
        <v>49</v>
      </c>
      <c r="H37" s="24">
        <f>H33/100*D11*H6</f>
        <v>544.52031437147184</v>
      </c>
    </row>
    <row r="38" spans="2:8" ht="14.7" thickBot="1" x14ac:dyDescent="0.55000000000000004">
      <c r="B38" s="9"/>
      <c r="C38" s="39" t="s">
        <v>50</v>
      </c>
      <c r="D38" s="41">
        <f>D37/D36</f>
        <v>3.2710841729143729E-2</v>
      </c>
      <c r="F38" s="9"/>
      <c r="G38" s="39" t="s">
        <v>50</v>
      </c>
      <c r="H38" s="41">
        <f>H37/H36</f>
        <v>2.8835314627960042E-2</v>
      </c>
    </row>
    <row r="40" spans="2:8" x14ac:dyDescent="0.5">
      <c r="E40" s="43" t="s">
        <v>25</v>
      </c>
      <c r="F40" s="43"/>
    </row>
    <row r="41" spans="2:8" x14ac:dyDescent="0.5">
      <c r="E41" t="s">
        <v>26</v>
      </c>
      <c r="F41" s="33">
        <f>((D38-H38)/D38)</f>
        <v>0.11847836669182332</v>
      </c>
    </row>
    <row r="43" spans="2:8" x14ac:dyDescent="0.5">
      <c r="E43" s="43" t="s">
        <v>2</v>
      </c>
      <c r="F43" s="43"/>
    </row>
    <row r="44" spans="2:8" x14ac:dyDescent="0.5">
      <c r="E44" t="s">
        <v>27</v>
      </c>
      <c r="F44" s="1">
        <f>H33*1.04/100*D11*H7</f>
        <v>86.313554664682371</v>
      </c>
    </row>
    <row r="45" spans="2:8" x14ac:dyDescent="0.5">
      <c r="E45" t="s">
        <v>28</v>
      </c>
      <c r="F45" s="30">
        <f>(H37-F44)/H37</f>
        <v>0.84148698884758366</v>
      </c>
    </row>
  </sheetData>
  <sheetProtection algorithmName="SHA-512" hashValue="BFK0WJ/S98qWXOcckKR3Y3bWX492ckoz9EBcgORR9pdc8qdXiVIPYXjalvrtYjQC81YHzBJjPYp+lCHsoXh9Jw==" saltValue="XAEQl5xlUZD+m6/paVvYxQ==" spinCount="100000" sheet="1" objects="1" scenarios="1" selectLockedCells="1"/>
  <mergeCells count="5">
    <mergeCell ref="B15:D15"/>
    <mergeCell ref="F15:H15"/>
    <mergeCell ref="C1:G2"/>
    <mergeCell ref="C4:D4"/>
    <mergeCell ref="G5:H5"/>
  </mergeCells>
  <conditionalFormatting sqref="B7">
    <cfRule type="dataBar" priority="5">
      <dataBar>
        <cfvo type="percent" val="0"/>
        <cfvo type="percent" val="100"/>
        <color rgb="FF638EC6"/>
      </dataBar>
      <extLst>
        <ext xmlns:x14="http://schemas.microsoft.com/office/spreadsheetml/2009/9/main" uri="{B025F937-C7B1-47D3-B67F-A62EFF666E3E}">
          <x14:id>{936CAA9D-FD3D-4219-A88E-E68AFBCC5905}</x14:id>
        </ext>
      </extLst>
    </cfRule>
  </conditionalFormatting>
  <conditionalFormatting sqref="B36">
    <cfRule type="dataBar" priority="4">
      <dataBar>
        <cfvo type="num" val="0"/>
        <cfvo type="num" val="100"/>
        <color rgb="FF638EC6"/>
      </dataBar>
      <extLst>
        <ext xmlns:x14="http://schemas.microsoft.com/office/spreadsheetml/2009/9/main" uri="{B025F937-C7B1-47D3-B67F-A62EFF666E3E}">
          <x14:id>{F3234D4C-8181-4FEB-870E-AB68024F8ABE}</x14:id>
        </ext>
      </extLst>
    </cfRule>
  </conditionalFormatting>
  <conditionalFormatting sqref="D32 H32">
    <cfRule type="dataBar" priority="1">
      <dataBar>
        <cfvo type="num" val="42.1"/>
        <cfvo type="max"/>
        <color rgb="FFFF0000"/>
      </dataBar>
      <extLst>
        <ext xmlns:x14="http://schemas.microsoft.com/office/spreadsheetml/2009/9/main" uri="{B025F937-C7B1-47D3-B67F-A62EFF666E3E}">
          <x14:id>{57A6ACBD-5779-4BCF-BC87-C27C269AE310}</x14:id>
        </ext>
      </extLst>
    </cfRule>
  </conditionalFormatting>
  <conditionalFormatting sqref="D35">
    <cfRule type="dataBar" priority="2">
      <dataBar showValue="0">
        <cfvo type="num" val="0"/>
        <cfvo type="num" val="100"/>
        <color rgb="FF638EC6"/>
      </dataBar>
      <extLst>
        <ext xmlns:x14="http://schemas.microsoft.com/office/spreadsheetml/2009/9/main" uri="{B025F937-C7B1-47D3-B67F-A62EFF666E3E}">
          <x14:id>{099699A6-BE32-4B02-B2B8-7FADC6729351}</x14:id>
        </ext>
      </extLst>
    </cfRule>
  </conditionalFormatting>
  <conditionalFormatting sqref="H35">
    <cfRule type="dataBar" priority="3">
      <dataBar showValue="0">
        <cfvo type="num" val="0"/>
        <cfvo type="num" val="100"/>
        <color rgb="FF638EC6"/>
      </dataBar>
      <extLst>
        <ext xmlns:x14="http://schemas.microsoft.com/office/spreadsheetml/2009/9/main" uri="{B025F937-C7B1-47D3-B67F-A62EFF666E3E}">
          <x14:id>{B8F47169-6BA0-4194-B0F5-9AB0033D5FBC}</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36CAA9D-FD3D-4219-A88E-E68AFBCC5905}">
            <x14:dataBar minLength="0" maxLength="100" gradient="0" direction="rightToLeft">
              <x14:cfvo type="percent">
                <xm:f>0</xm:f>
              </x14:cfvo>
              <x14:cfvo type="percent">
                <xm:f>100</xm:f>
              </x14:cfvo>
              <x14:negativeFillColor rgb="FFFF0000"/>
              <x14:axisColor rgb="FF000000"/>
            </x14:dataBar>
          </x14:cfRule>
          <xm:sqref>B7</xm:sqref>
        </x14:conditionalFormatting>
        <x14:conditionalFormatting xmlns:xm="http://schemas.microsoft.com/office/excel/2006/main">
          <x14:cfRule type="dataBar" id="{F3234D4C-8181-4FEB-870E-AB68024F8ABE}">
            <x14:dataBar minLength="0" maxLength="100" gradient="0">
              <x14:cfvo type="num">
                <xm:f>0</xm:f>
              </x14:cfvo>
              <x14:cfvo type="num">
                <xm:f>100</xm:f>
              </x14:cfvo>
              <x14:negativeFillColor rgb="FFFF0000"/>
              <x14:axisColor rgb="FF000000"/>
            </x14:dataBar>
          </x14:cfRule>
          <xm:sqref>B36</xm:sqref>
        </x14:conditionalFormatting>
        <x14:conditionalFormatting xmlns:xm="http://schemas.microsoft.com/office/excel/2006/main">
          <x14:cfRule type="dataBar" id="{57A6ACBD-5779-4BCF-BC87-C27C269AE310}">
            <x14:dataBar minLength="0" maxLength="100" gradient="0">
              <x14:cfvo type="num">
                <xm:f>42.1</xm:f>
              </x14:cfvo>
              <x14:cfvo type="autoMax"/>
              <x14:negativeFillColor rgb="FFFF0000"/>
              <x14:axisColor rgb="FF000000"/>
            </x14:dataBar>
          </x14:cfRule>
          <xm:sqref>D32 H32</xm:sqref>
        </x14:conditionalFormatting>
        <x14:conditionalFormatting xmlns:xm="http://schemas.microsoft.com/office/excel/2006/main">
          <x14:cfRule type="dataBar" id="{099699A6-BE32-4B02-B2B8-7FADC6729351}">
            <x14:dataBar minLength="0" maxLength="100" gradient="0">
              <x14:cfvo type="num">
                <xm:f>0</xm:f>
              </x14:cfvo>
              <x14:cfvo type="num">
                <xm:f>100</xm:f>
              </x14:cfvo>
              <x14:negativeFillColor rgb="FFFF0000"/>
              <x14:axisColor rgb="FF000000"/>
            </x14:dataBar>
          </x14:cfRule>
          <xm:sqref>D35</xm:sqref>
        </x14:conditionalFormatting>
        <x14:conditionalFormatting xmlns:xm="http://schemas.microsoft.com/office/excel/2006/main">
          <x14:cfRule type="dataBar" id="{B8F47169-6BA0-4194-B0F5-9AB0033D5FBC}">
            <x14:dataBar minLength="0" maxLength="100" gradient="0">
              <x14:cfvo type="num">
                <xm:f>0</xm:f>
              </x14:cfvo>
              <x14:cfvo type="num">
                <xm:f>100</xm:f>
              </x14:cfvo>
              <x14:negativeFillColor rgb="FFFF0000"/>
              <x14:axisColor rgb="FF000000"/>
            </x14:dataBar>
          </x14:cfRule>
          <xm:sqref>H35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FA4A6-DD0B-4E3C-9471-7D4FECD22143}">
  <dimension ref="B1:S81"/>
  <sheetViews>
    <sheetView workbookViewId="0">
      <selection activeCell="D49" sqref="D49"/>
    </sheetView>
  </sheetViews>
  <sheetFormatPr defaultRowHeight="14.35" x14ac:dyDescent="0.5"/>
  <cols>
    <col min="2" max="2" width="15.3515625" bestFit="1" customWidth="1"/>
    <col min="3" max="3" width="25.3515625" style="3" bestFit="1" customWidth="1"/>
    <col min="4" max="4" width="21.64453125" bestFit="1" customWidth="1"/>
    <col min="5" max="5" width="42" bestFit="1" customWidth="1"/>
    <col min="6" max="6" width="15.3515625" bestFit="1" customWidth="1"/>
    <col min="7" max="7" width="25.3515625" bestFit="1" customWidth="1"/>
    <col min="8" max="8" width="21.64453125" bestFit="1" customWidth="1"/>
    <col min="9" max="9" width="16.234375" bestFit="1" customWidth="1"/>
    <col min="12" max="12" width="13.64453125" bestFit="1" customWidth="1"/>
    <col min="13" max="13" width="11.76171875" bestFit="1" customWidth="1"/>
    <col min="14" max="14" width="15.41015625" bestFit="1" customWidth="1"/>
    <col min="15" max="15" width="32.1171875" bestFit="1" customWidth="1"/>
    <col min="16" max="16" width="11.76171875" bestFit="1" customWidth="1"/>
    <col min="17" max="17" width="16.234375" bestFit="1" customWidth="1"/>
    <col min="18" max="18" width="34.234375" bestFit="1" customWidth="1"/>
    <col min="19" max="19" width="53.41015625" bestFit="1" customWidth="1"/>
  </cols>
  <sheetData>
    <row r="1" spans="2:19" ht="15.75" customHeight="1" x14ac:dyDescent="0.5">
      <c r="C1" s="59" t="s">
        <v>33</v>
      </c>
      <c r="D1" s="60"/>
      <c r="E1" s="61"/>
      <c r="F1" s="4"/>
    </row>
    <row r="2" spans="2:19" ht="14.7" thickBot="1" x14ac:dyDescent="0.55000000000000004">
      <c r="C2" s="62"/>
      <c r="D2" s="63"/>
      <c r="E2" s="64"/>
    </row>
    <row r="3" spans="2:19" ht="14.7" thickBot="1" x14ac:dyDescent="0.55000000000000004"/>
    <row r="4" spans="2:19" x14ac:dyDescent="0.5">
      <c r="C4" s="57" t="s">
        <v>32</v>
      </c>
      <c r="D4" s="58"/>
      <c r="E4" s="14"/>
      <c r="G4" s="47" t="s">
        <v>16</v>
      </c>
      <c r="H4" s="47"/>
    </row>
    <row r="5" spans="2:19" x14ac:dyDescent="0.5">
      <c r="C5" s="18" t="s">
        <v>9</v>
      </c>
      <c r="D5" s="34">
        <v>3</v>
      </c>
      <c r="E5" s="6"/>
      <c r="G5" s="11" t="s">
        <v>0</v>
      </c>
      <c r="H5" s="11">
        <v>2.69</v>
      </c>
    </row>
    <row r="6" spans="2:19" x14ac:dyDescent="0.5">
      <c r="C6" s="18" t="s">
        <v>10</v>
      </c>
      <c r="D6" s="34">
        <v>1.2</v>
      </c>
      <c r="E6" s="6"/>
      <c r="G6" s="11" t="s">
        <v>6</v>
      </c>
      <c r="H6" s="11">
        <v>0.41</v>
      </c>
      <c r="S6" s="2"/>
    </row>
    <row r="7" spans="2:19" x14ac:dyDescent="0.5">
      <c r="B7" s="2"/>
      <c r="C7" s="18" t="s">
        <v>11</v>
      </c>
      <c r="D7" s="34">
        <v>0.8</v>
      </c>
      <c r="E7" s="6"/>
    </row>
    <row r="8" spans="2:19" x14ac:dyDescent="0.5">
      <c r="C8" s="18" t="s">
        <v>12</v>
      </c>
      <c r="D8" s="27">
        <f>D7*D5*D6</f>
        <v>2.8800000000000003</v>
      </c>
      <c r="E8" s="6"/>
    </row>
    <row r="9" spans="2:19" x14ac:dyDescent="0.5">
      <c r="C9" s="18" t="s">
        <v>13</v>
      </c>
      <c r="D9" s="34">
        <v>1000</v>
      </c>
      <c r="E9" s="6"/>
    </row>
    <row r="10" spans="2:19" x14ac:dyDescent="0.5">
      <c r="C10" s="46"/>
      <c r="D10" s="45"/>
      <c r="E10" s="6"/>
    </row>
    <row r="11" spans="2:19" ht="14.7" thickBot="1" x14ac:dyDescent="0.55000000000000004">
      <c r="C11" s="21" t="s">
        <v>14</v>
      </c>
      <c r="D11" s="38">
        <v>450</v>
      </c>
      <c r="E11" s="17"/>
    </row>
    <row r="13" spans="2:19" ht="14.7" thickBot="1" x14ac:dyDescent="0.55000000000000004"/>
    <row r="14" spans="2:19" ht="14.7" thickBot="1" x14ac:dyDescent="0.55000000000000004">
      <c r="B14" s="65" t="s">
        <v>34</v>
      </c>
      <c r="C14" s="66"/>
      <c r="D14" s="42">
        <v>10</v>
      </c>
      <c r="F14" s="65" t="s">
        <v>35</v>
      </c>
      <c r="G14" s="66"/>
      <c r="H14" s="42">
        <v>32</v>
      </c>
    </row>
    <row r="15" spans="2:19" x14ac:dyDescent="0.5">
      <c r="B15" s="48" t="s">
        <v>36</v>
      </c>
      <c r="C15" s="49"/>
      <c r="D15" s="50"/>
      <c r="F15" s="48" t="s">
        <v>36</v>
      </c>
      <c r="G15" s="49"/>
      <c r="H15" s="50"/>
    </row>
    <row r="16" spans="2:19" x14ac:dyDescent="0.5">
      <c r="B16" s="12"/>
      <c r="C16" s="11" t="s">
        <v>19</v>
      </c>
      <c r="D16" s="13" t="s">
        <v>20</v>
      </c>
      <c r="F16" s="12"/>
      <c r="G16" s="11" t="s">
        <v>19</v>
      </c>
      <c r="H16" s="13" t="s">
        <v>20</v>
      </c>
    </row>
    <row r="17" spans="2:8" x14ac:dyDescent="0.5">
      <c r="B17" s="18" t="s">
        <v>9</v>
      </c>
      <c r="C17" s="11">
        <v>3</v>
      </c>
      <c r="D17" s="13">
        <f>ROUNDDOWN(C17/D5,0)</f>
        <v>1</v>
      </c>
      <c r="F17" s="18" t="s">
        <v>9</v>
      </c>
      <c r="G17" s="11">
        <v>3</v>
      </c>
      <c r="H17" s="13">
        <f>ROUNDDOWN(G17/D5,0)</f>
        <v>1</v>
      </c>
    </row>
    <row r="18" spans="2:8" x14ac:dyDescent="0.5">
      <c r="B18" s="18" t="s">
        <v>10</v>
      </c>
      <c r="C18" s="11">
        <v>2.4700000000000002</v>
      </c>
      <c r="D18" s="13">
        <f>ROUNDDOWN(C18/D6,0)</f>
        <v>2</v>
      </c>
      <c r="F18" s="18" t="s">
        <v>10</v>
      </c>
      <c r="G18" s="11">
        <v>2.4700000000000002</v>
      </c>
      <c r="H18" s="13">
        <f t="shared" ref="H18:H19" si="0">ROUNDDOWN(G18/D6,0)</f>
        <v>2</v>
      </c>
    </row>
    <row r="19" spans="2:8" x14ac:dyDescent="0.5">
      <c r="B19" s="18" t="s">
        <v>11</v>
      </c>
      <c r="C19" s="11">
        <v>13.6</v>
      </c>
      <c r="D19" s="13">
        <f>ROUNDDOWN(C19/D7,0)</f>
        <v>17</v>
      </c>
      <c r="F19" s="18" t="s">
        <v>11</v>
      </c>
      <c r="G19" s="11">
        <v>13.6</v>
      </c>
      <c r="H19" s="13">
        <f t="shared" si="0"/>
        <v>17</v>
      </c>
    </row>
    <row r="20" spans="2:8" ht="14.7" thickBot="1" x14ac:dyDescent="0.55000000000000004">
      <c r="B20" s="18" t="s">
        <v>12</v>
      </c>
      <c r="C20" s="25">
        <f>C18*C17*C19</f>
        <v>100.776</v>
      </c>
      <c r="D20" s="26">
        <f>D19*D17*D18</f>
        <v>34</v>
      </c>
      <c r="F20" s="18" t="s">
        <v>12</v>
      </c>
      <c r="G20" s="25">
        <f>G18*G17*G19</f>
        <v>100.776</v>
      </c>
      <c r="H20" s="26">
        <f>H19*H17*H18</f>
        <v>34</v>
      </c>
    </row>
    <row r="21" spans="2:8" x14ac:dyDescent="0.5">
      <c r="B21" s="23"/>
      <c r="C21" s="19"/>
      <c r="D21" s="14"/>
      <c r="F21" s="23"/>
      <c r="G21" s="19"/>
      <c r="H21" s="14"/>
    </row>
    <row r="22" spans="2:8" x14ac:dyDescent="0.5">
      <c r="B22" s="7"/>
      <c r="D22" s="6"/>
      <c r="F22" s="7"/>
      <c r="G22" s="3"/>
      <c r="H22" s="6"/>
    </row>
    <row r="23" spans="2:8" x14ac:dyDescent="0.5">
      <c r="B23" s="7"/>
      <c r="D23" s="6"/>
      <c r="F23" s="7"/>
      <c r="G23" s="3"/>
      <c r="H23" s="6"/>
    </row>
    <row r="24" spans="2:8" x14ac:dyDescent="0.5">
      <c r="B24" s="7"/>
      <c r="D24" s="6"/>
      <c r="F24" s="7"/>
      <c r="G24" s="3"/>
      <c r="H24" s="6"/>
    </row>
    <row r="25" spans="2:8" x14ac:dyDescent="0.5">
      <c r="B25" s="7"/>
      <c r="D25" s="6"/>
      <c r="F25" s="7"/>
      <c r="G25" s="3"/>
      <c r="H25" s="6"/>
    </row>
    <row r="26" spans="2:8" x14ac:dyDescent="0.5">
      <c r="B26" s="7"/>
      <c r="D26" s="6"/>
      <c r="F26" s="7"/>
      <c r="G26" s="3"/>
      <c r="H26" s="6"/>
    </row>
    <row r="27" spans="2:8" x14ac:dyDescent="0.5">
      <c r="B27" s="7"/>
      <c r="D27" s="6"/>
      <c r="F27" s="7"/>
      <c r="G27" s="3"/>
      <c r="H27" s="6"/>
    </row>
    <row r="28" spans="2:8" x14ac:dyDescent="0.5">
      <c r="B28" s="7"/>
      <c r="D28" s="6"/>
      <c r="F28" s="7"/>
      <c r="G28" s="3"/>
      <c r="H28" s="6"/>
    </row>
    <row r="29" spans="2:8" x14ac:dyDescent="0.5">
      <c r="B29" s="7"/>
      <c r="D29" s="6"/>
      <c r="F29" s="7"/>
      <c r="G29" s="3"/>
      <c r="H29" s="6"/>
    </row>
    <row r="30" spans="2:8" x14ac:dyDescent="0.5">
      <c r="B30" s="7"/>
      <c r="D30" s="6"/>
      <c r="F30" s="7"/>
      <c r="G30" s="3"/>
      <c r="H30" s="6"/>
    </row>
    <row r="31" spans="2:8" ht="14.7" thickBot="1" x14ac:dyDescent="0.55000000000000004">
      <c r="B31" s="9"/>
      <c r="C31" s="10"/>
      <c r="D31" s="17"/>
      <c r="F31" s="9"/>
      <c r="G31" s="10"/>
      <c r="H31" s="17"/>
    </row>
    <row r="32" spans="2:8" x14ac:dyDescent="0.5">
      <c r="B32" s="7"/>
      <c r="C32" s="3" t="s">
        <v>21</v>
      </c>
      <c r="D32" s="29">
        <f>D9*D14/1000</f>
        <v>10</v>
      </c>
      <c r="F32" s="7"/>
      <c r="G32" s="3" t="s">
        <v>21</v>
      </c>
      <c r="H32" s="29">
        <f>D9*H14/1000</f>
        <v>32</v>
      </c>
    </row>
    <row r="33" spans="2:8" x14ac:dyDescent="0.5">
      <c r="B33" s="7"/>
      <c r="C33" s="3" t="s">
        <v>22</v>
      </c>
      <c r="D33" s="29">
        <f>25*1.010575^D32</f>
        <v>27.773173777242643</v>
      </c>
      <c r="F33" s="7"/>
      <c r="G33" s="3" t="s">
        <v>22</v>
      </c>
      <c r="H33" s="29">
        <f>25*1.010575^H32</f>
        <v>35.005285002203621</v>
      </c>
    </row>
    <row r="34" spans="2:8" x14ac:dyDescent="0.5">
      <c r="B34" s="7"/>
      <c r="C34" s="3" t="s">
        <v>23</v>
      </c>
      <c r="D34" s="31">
        <f>D14*D8/C20</f>
        <v>0.28578232912598245</v>
      </c>
      <c r="F34" s="7"/>
      <c r="G34" s="3" t="s">
        <v>23</v>
      </c>
      <c r="H34" s="31">
        <f>H14*D8/G20</f>
        <v>0.91450345320314375</v>
      </c>
    </row>
    <row r="35" spans="2:8" x14ac:dyDescent="0.5">
      <c r="B35" s="7"/>
      <c r="C35" s="3" t="s">
        <v>24</v>
      </c>
      <c r="D35" s="6">
        <f>D14*D8/C20*100</f>
        <v>28.578232912598246</v>
      </c>
      <c r="F35" s="7"/>
      <c r="G35" s="3" t="s">
        <v>24</v>
      </c>
      <c r="H35" s="6">
        <f>H14*D8/G20*100</f>
        <v>91.450345320314369</v>
      </c>
    </row>
    <row r="36" spans="2:8" x14ac:dyDescent="0.5">
      <c r="B36" s="7"/>
      <c r="C36" s="3" t="s">
        <v>51</v>
      </c>
      <c r="D36" s="6">
        <f>D32*D11</f>
        <v>4500</v>
      </c>
      <c r="F36" s="7"/>
      <c r="G36" s="3" t="s">
        <v>51</v>
      </c>
      <c r="H36" s="6">
        <f>H32*D11</f>
        <v>14400</v>
      </c>
    </row>
    <row r="37" spans="2:8" x14ac:dyDescent="0.5">
      <c r="B37" s="7"/>
      <c r="C37" s="3" t="s">
        <v>49</v>
      </c>
      <c r="D37" s="24">
        <f>D33/100*D11*H5</f>
        <v>336.19426857352221</v>
      </c>
      <c r="F37" s="7"/>
      <c r="G37" s="3" t="s">
        <v>49</v>
      </c>
      <c r="H37" s="24">
        <f>H33/100*D11*H5</f>
        <v>423.73897495167489</v>
      </c>
    </row>
    <row r="38" spans="2:8" ht="14.7" thickBot="1" x14ac:dyDescent="0.55000000000000004">
      <c r="B38" s="9"/>
      <c r="C38" s="39" t="s">
        <v>50</v>
      </c>
      <c r="D38" s="41">
        <f>D37/D36</f>
        <v>7.4709837460782719E-2</v>
      </c>
      <c r="F38" s="9"/>
      <c r="G38" s="39" t="s">
        <v>50</v>
      </c>
      <c r="H38" s="41">
        <f>H37/H36</f>
        <v>2.9426317704977424E-2</v>
      </c>
    </row>
    <row r="40" spans="2:8" x14ac:dyDescent="0.5">
      <c r="E40" s="43" t="s">
        <v>25</v>
      </c>
      <c r="F40" s="43"/>
    </row>
    <row r="41" spans="2:8" x14ac:dyDescent="0.5">
      <c r="E41" t="s">
        <v>26</v>
      </c>
      <c r="F41" s="33">
        <f>((D38-H38)/D38)</f>
        <v>0.60612526134293732</v>
      </c>
    </row>
    <row r="43" spans="2:8" x14ac:dyDescent="0.5">
      <c r="E43" s="43" t="s">
        <v>2</v>
      </c>
      <c r="F43" s="43"/>
    </row>
    <row r="44" spans="2:8" x14ac:dyDescent="0.5">
      <c r="E44" t="s">
        <v>27</v>
      </c>
      <c r="F44" s="1">
        <f>H33*1.04/100*D11*H6</f>
        <v>67.168140862228299</v>
      </c>
    </row>
    <row r="45" spans="2:8" x14ac:dyDescent="0.5">
      <c r="E45" t="s">
        <v>28</v>
      </c>
      <c r="F45" s="30">
        <f>(H37-F44)/H37</f>
        <v>0.84148698884758366</v>
      </c>
    </row>
    <row r="46" spans="2:8" ht="14.7" thickBot="1" x14ac:dyDescent="0.55000000000000004">
      <c r="B46" s="16"/>
      <c r="C46" s="10"/>
      <c r="D46" s="16"/>
      <c r="E46" s="16"/>
      <c r="F46" s="16"/>
      <c r="G46" s="16"/>
      <c r="H46" s="16"/>
    </row>
    <row r="48" spans="2:8" ht="14.7" thickBot="1" x14ac:dyDescent="0.55000000000000004"/>
    <row r="49" spans="2:8" ht="14.7" thickBot="1" x14ac:dyDescent="0.55000000000000004">
      <c r="B49" s="65" t="s">
        <v>34</v>
      </c>
      <c r="C49" s="66"/>
      <c r="D49" s="42">
        <v>34</v>
      </c>
      <c r="F49" s="65" t="s">
        <v>35</v>
      </c>
      <c r="G49" s="66"/>
      <c r="H49" s="42">
        <v>42</v>
      </c>
    </row>
    <row r="50" spans="2:8" x14ac:dyDescent="0.5">
      <c r="B50" s="48" t="s">
        <v>37</v>
      </c>
      <c r="C50" s="49"/>
      <c r="D50" s="50"/>
      <c r="F50" s="48" t="s">
        <v>37</v>
      </c>
      <c r="G50" s="49"/>
      <c r="H50" s="50"/>
    </row>
    <row r="51" spans="2:8" x14ac:dyDescent="0.5">
      <c r="B51" s="12"/>
      <c r="C51" s="11" t="s">
        <v>19</v>
      </c>
      <c r="D51" s="13" t="s">
        <v>20</v>
      </c>
      <c r="F51" s="12"/>
      <c r="G51" s="11" t="s">
        <v>19</v>
      </c>
      <c r="H51" s="13" t="s">
        <v>20</v>
      </c>
    </row>
    <row r="52" spans="2:8" x14ac:dyDescent="0.5">
      <c r="B52" s="18" t="s">
        <v>9</v>
      </c>
      <c r="C52" s="11">
        <v>3</v>
      </c>
      <c r="D52" s="13">
        <f>ROUNDDOWN(C52/D5,0)</f>
        <v>1</v>
      </c>
      <c r="F52" s="18" t="s">
        <v>9</v>
      </c>
      <c r="G52" s="11">
        <v>3</v>
      </c>
      <c r="H52" s="13">
        <f>ROUNDDOWN(G52/D5,0)</f>
        <v>1</v>
      </c>
    </row>
    <row r="53" spans="2:8" x14ac:dyDescent="0.5">
      <c r="B53" s="18" t="s">
        <v>10</v>
      </c>
      <c r="C53" s="11">
        <v>2.4700000000000002</v>
      </c>
      <c r="D53" s="13">
        <f>ROUNDDOWN(C53/D6,0)</f>
        <v>2</v>
      </c>
      <c r="F53" s="18" t="s">
        <v>10</v>
      </c>
      <c r="G53" s="11">
        <v>2.4700000000000002</v>
      </c>
      <c r="H53" s="13">
        <f>ROUNDDOWN(G53/D6,0)</f>
        <v>2</v>
      </c>
    </row>
    <row r="54" spans="2:8" x14ac:dyDescent="0.5">
      <c r="B54" s="18" t="s">
        <v>11</v>
      </c>
      <c r="C54" s="11">
        <v>21.2</v>
      </c>
      <c r="D54" s="13">
        <f>ROUNDDOWN(C54/D7,0)</f>
        <v>26</v>
      </c>
      <c r="F54" s="18" t="s">
        <v>11</v>
      </c>
      <c r="G54" s="11">
        <v>21.2</v>
      </c>
      <c r="H54" s="13">
        <f>ROUNDDOWN(G54/D7,0)</f>
        <v>26</v>
      </c>
    </row>
    <row r="55" spans="2:8" ht="14.7" thickBot="1" x14ac:dyDescent="0.55000000000000004">
      <c r="B55" s="18" t="s">
        <v>12</v>
      </c>
      <c r="C55" s="25">
        <f>C53*C52*C54</f>
        <v>157.09199999999998</v>
      </c>
      <c r="D55" s="26">
        <f>D54*D52*D53</f>
        <v>52</v>
      </c>
      <c r="F55" s="18" t="s">
        <v>12</v>
      </c>
      <c r="G55" s="25">
        <f>G53*G52*G54</f>
        <v>157.09199999999998</v>
      </c>
      <c r="H55" s="13">
        <f>H52*H53*H54</f>
        <v>52</v>
      </c>
    </row>
    <row r="56" spans="2:8" x14ac:dyDescent="0.5">
      <c r="B56" s="23"/>
      <c r="C56" s="19"/>
      <c r="D56" s="14"/>
      <c r="F56" s="23"/>
      <c r="G56" s="19"/>
      <c r="H56" s="14"/>
    </row>
    <row r="57" spans="2:8" x14ac:dyDescent="0.5">
      <c r="B57" s="5"/>
      <c r="C57"/>
      <c r="D57" s="6"/>
      <c r="F57" s="5"/>
      <c r="H57" s="6"/>
    </row>
    <row r="58" spans="2:8" x14ac:dyDescent="0.5">
      <c r="B58" s="7"/>
      <c r="C58"/>
      <c r="D58" s="6"/>
      <c r="F58" s="7"/>
      <c r="H58" s="6"/>
    </row>
    <row r="59" spans="2:8" x14ac:dyDescent="0.5">
      <c r="B59" s="7"/>
      <c r="C59"/>
      <c r="D59" s="6"/>
      <c r="F59" s="7"/>
      <c r="H59" s="6"/>
    </row>
    <row r="60" spans="2:8" x14ac:dyDescent="0.5">
      <c r="B60" s="7"/>
      <c r="C60"/>
      <c r="D60" s="6"/>
      <c r="F60" s="7"/>
      <c r="H60" s="6"/>
    </row>
    <row r="61" spans="2:8" x14ac:dyDescent="0.5">
      <c r="B61" s="7"/>
      <c r="C61"/>
      <c r="D61" s="6"/>
      <c r="F61" s="7"/>
      <c r="H61" s="6"/>
    </row>
    <row r="62" spans="2:8" x14ac:dyDescent="0.5">
      <c r="B62" s="7"/>
      <c r="C62"/>
      <c r="D62" s="6"/>
      <c r="F62" s="7"/>
      <c r="H62" s="6"/>
    </row>
    <row r="63" spans="2:8" x14ac:dyDescent="0.5">
      <c r="B63" s="7"/>
      <c r="C63"/>
      <c r="D63" s="6"/>
      <c r="F63" s="7"/>
      <c r="H63" s="6"/>
    </row>
    <row r="64" spans="2:8" x14ac:dyDescent="0.5">
      <c r="B64" s="7"/>
      <c r="C64"/>
      <c r="D64" s="6"/>
      <c r="F64" s="7"/>
      <c r="H64" s="6"/>
    </row>
    <row r="65" spans="2:8" x14ac:dyDescent="0.5">
      <c r="B65" s="7"/>
      <c r="C65"/>
      <c r="D65" s="6"/>
      <c r="F65" s="7"/>
      <c r="H65" s="6"/>
    </row>
    <row r="66" spans="2:8" ht="14.7" thickBot="1" x14ac:dyDescent="0.55000000000000004">
      <c r="B66" s="9"/>
      <c r="C66" s="16"/>
      <c r="D66" s="17"/>
      <c r="F66" s="9"/>
      <c r="G66" s="16"/>
      <c r="H66" s="17"/>
    </row>
    <row r="67" spans="2:8" x14ac:dyDescent="0.5">
      <c r="B67" s="7"/>
      <c r="C67" s="3" t="s">
        <v>21</v>
      </c>
      <c r="D67" s="29">
        <f>D9*D49/1000</f>
        <v>34</v>
      </c>
      <c r="F67" s="7"/>
      <c r="G67" s="3" t="s">
        <v>21</v>
      </c>
      <c r="H67" s="29">
        <f>D9*H49/1000</f>
        <v>42</v>
      </c>
    </row>
    <row r="68" spans="2:8" x14ac:dyDescent="0.5">
      <c r="B68" s="7"/>
      <c r="C68" s="3" t="s">
        <v>22</v>
      </c>
      <c r="D68" s="29">
        <f>30*1.0097^D67</f>
        <v>41.654446458380157</v>
      </c>
      <c r="F68" s="7"/>
      <c r="G68" s="3" t="s">
        <v>22</v>
      </c>
      <c r="H68" s="29">
        <f>30*1.0097^H67</f>
        <v>44.998725936350382</v>
      </c>
    </row>
    <row r="69" spans="2:8" x14ac:dyDescent="0.5">
      <c r="B69" s="7"/>
      <c r="C69" s="3" t="s">
        <v>23</v>
      </c>
      <c r="D69" s="31">
        <f>D49*D8/C55</f>
        <v>0.62332900465968999</v>
      </c>
      <c r="F69" s="7"/>
      <c r="G69" s="3" t="s">
        <v>23</v>
      </c>
      <c r="H69" s="31">
        <f>H49*D8/G55</f>
        <v>0.76999465281491108</v>
      </c>
    </row>
    <row r="70" spans="2:8" x14ac:dyDescent="0.5">
      <c r="B70" s="7"/>
      <c r="C70" s="3" t="s">
        <v>24</v>
      </c>
      <c r="D70" s="6">
        <f>D49*D8/C55*100</f>
        <v>62.332900465968997</v>
      </c>
      <c r="F70" s="7"/>
      <c r="G70" s="3" t="s">
        <v>24</v>
      </c>
      <c r="H70" s="6">
        <f>H49*D8/G55*100</f>
        <v>76.999465281491112</v>
      </c>
    </row>
    <row r="71" spans="2:8" x14ac:dyDescent="0.5">
      <c r="B71" s="7"/>
      <c r="C71" s="3" t="s">
        <v>51</v>
      </c>
      <c r="D71" s="6">
        <f>D67*D11</f>
        <v>15300</v>
      </c>
      <c r="F71" s="7"/>
      <c r="G71" s="3" t="s">
        <v>51</v>
      </c>
      <c r="H71" s="6">
        <f>H67*D11</f>
        <v>18900</v>
      </c>
    </row>
    <row r="72" spans="2:8" x14ac:dyDescent="0.5">
      <c r="B72" s="7"/>
      <c r="C72" s="3" t="s">
        <v>49</v>
      </c>
      <c r="D72" s="24">
        <f>D68/100*D11*H5</f>
        <v>504.22707437869178</v>
      </c>
      <c r="F72" s="7"/>
      <c r="G72" s="3" t="s">
        <v>49</v>
      </c>
      <c r="H72" s="24">
        <f>H68/100*D11*H5</f>
        <v>544.70957745952137</v>
      </c>
    </row>
    <row r="73" spans="2:8" ht="14.7" thickBot="1" x14ac:dyDescent="0.55000000000000004">
      <c r="B73" s="9"/>
      <c r="C73" s="39" t="s">
        <v>50</v>
      </c>
      <c r="D73" s="41">
        <f>D72/D71</f>
        <v>3.295601793324783E-2</v>
      </c>
      <c r="F73" s="9"/>
      <c r="G73" s="39" t="s">
        <v>50</v>
      </c>
      <c r="H73" s="41">
        <f>H72/H71</f>
        <v>2.8820612563995839E-2</v>
      </c>
    </row>
    <row r="76" spans="2:8" x14ac:dyDescent="0.5">
      <c r="E76" s="43" t="s">
        <v>25</v>
      </c>
      <c r="F76" s="43"/>
    </row>
    <row r="77" spans="2:8" x14ac:dyDescent="0.5">
      <c r="E77" t="s">
        <v>26</v>
      </c>
      <c r="F77" s="33">
        <f>((D73-H73)/D73)</f>
        <v>0.12548255610335643</v>
      </c>
    </row>
    <row r="79" spans="2:8" x14ac:dyDescent="0.5">
      <c r="E79" s="43" t="s">
        <v>2</v>
      </c>
      <c r="F79" s="43"/>
    </row>
    <row r="80" spans="2:8" x14ac:dyDescent="0.5">
      <c r="E80" t="s">
        <v>27</v>
      </c>
      <c r="F80" s="1">
        <f>H68*1.04/100*D11*H6</f>
        <v>86.343555326669133</v>
      </c>
    </row>
    <row r="81" spans="5:6" x14ac:dyDescent="0.5">
      <c r="E81" t="s">
        <v>28</v>
      </c>
      <c r="F81" s="30">
        <f>(H72-F80)/H72</f>
        <v>0.84148698884758355</v>
      </c>
    </row>
  </sheetData>
  <sheetProtection algorithmName="SHA-512" hashValue="IdjQZtB8IVhL2h3d8rqmvJu4sR7D6MwkubbrzrU6GcXh0vZS8R23BCo9jrx1+UERv9UpdWaTLM1/bSSy0c1LHw==" saltValue="bD6tZCwPZpzRUQSW6hongw==" spinCount="100000" sheet="1" objects="1" scenarios="1" selectLockedCells="1"/>
  <mergeCells count="11">
    <mergeCell ref="C1:E2"/>
    <mergeCell ref="C4:D4"/>
    <mergeCell ref="G4:H4"/>
    <mergeCell ref="B50:D50"/>
    <mergeCell ref="F50:H50"/>
    <mergeCell ref="F14:G14"/>
    <mergeCell ref="B14:C14"/>
    <mergeCell ref="B49:C49"/>
    <mergeCell ref="F49:G49"/>
    <mergeCell ref="B15:D15"/>
    <mergeCell ref="F15:H15"/>
  </mergeCells>
  <conditionalFormatting sqref="B7">
    <cfRule type="dataBar" priority="17">
      <dataBar>
        <cfvo type="percent" val="0"/>
        <cfvo type="percent" val="100"/>
        <color rgb="FF638EC6"/>
      </dataBar>
      <extLst>
        <ext xmlns:x14="http://schemas.microsoft.com/office/spreadsheetml/2009/9/main" uri="{B025F937-C7B1-47D3-B67F-A62EFF666E3E}">
          <x14:id>{9603286B-605E-4E62-A7D0-AE9D99B913FD}</x14:id>
        </ext>
      </extLst>
    </cfRule>
  </conditionalFormatting>
  <conditionalFormatting sqref="B36">
    <cfRule type="dataBar" priority="16">
      <dataBar>
        <cfvo type="num" val="0"/>
        <cfvo type="num" val="100"/>
        <color rgb="FF638EC6"/>
      </dataBar>
      <extLst>
        <ext xmlns:x14="http://schemas.microsoft.com/office/spreadsheetml/2009/9/main" uri="{B025F937-C7B1-47D3-B67F-A62EFF666E3E}">
          <x14:id>{0C9C9FFF-0523-4702-A86D-5A7930A2B596}</x14:id>
        </ext>
      </extLst>
    </cfRule>
  </conditionalFormatting>
  <conditionalFormatting sqref="D20">
    <cfRule type="expression" dxfId="3" priority="4">
      <formula>$D$14&gt;$D$20</formula>
    </cfRule>
  </conditionalFormatting>
  <conditionalFormatting sqref="D32">
    <cfRule type="dataBar" priority="13">
      <dataBar>
        <cfvo type="num" val="32.1"/>
        <cfvo type="max"/>
        <color rgb="FFFF0000"/>
      </dataBar>
      <extLst>
        <ext xmlns:x14="http://schemas.microsoft.com/office/spreadsheetml/2009/9/main" uri="{B025F937-C7B1-47D3-B67F-A62EFF666E3E}">
          <x14:id>{16CDBA56-0266-46AF-BD18-B0E7BEF59AFB}</x14:id>
        </ext>
      </extLst>
    </cfRule>
  </conditionalFormatting>
  <conditionalFormatting sqref="D35">
    <cfRule type="dataBar" priority="14">
      <dataBar showValue="0">
        <cfvo type="num" val="0"/>
        <cfvo type="num" val="100"/>
        <color rgb="FF638EC6"/>
      </dataBar>
      <extLst>
        <ext xmlns:x14="http://schemas.microsoft.com/office/spreadsheetml/2009/9/main" uri="{B025F937-C7B1-47D3-B67F-A62EFF666E3E}">
          <x14:id>{4BEDB1A8-D795-40C8-B8AC-68049301998C}</x14:id>
        </ext>
      </extLst>
    </cfRule>
  </conditionalFormatting>
  <conditionalFormatting sqref="D55">
    <cfRule type="expression" dxfId="2" priority="3">
      <formula>$D$49&gt;$D$55</formula>
    </cfRule>
    <cfRule type="dataBar" priority="18">
      <dataBar>
        <cfvo type="formula" val="$D$14&gt;$D$55"/>
        <cfvo type="max"/>
        <color rgb="FFFF0000"/>
      </dataBar>
      <extLst>
        <ext xmlns:x14="http://schemas.microsoft.com/office/spreadsheetml/2009/9/main" uri="{B025F937-C7B1-47D3-B67F-A62EFF666E3E}">
          <x14:id>{B37C0DB4-0426-46FC-A1A0-05F41F4F5EAB}</x14:id>
        </ext>
      </extLst>
    </cfRule>
  </conditionalFormatting>
  <conditionalFormatting sqref="D67">
    <cfRule type="dataBar" priority="1">
      <dataBar>
        <cfvo type="num" val="42.1"/>
        <cfvo type="max"/>
        <color rgb="FFFF0000"/>
      </dataBar>
      <extLst>
        <ext xmlns:x14="http://schemas.microsoft.com/office/spreadsheetml/2009/9/main" uri="{B025F937-C7B1-47D3-B67F-A62EFF666E3E}">
          <x14:id>{466ECBF9-E03C-459B-87AD-46FD76F5E613}</x14:id>
        </ext>
      </extLst>
    </cfRule>
  </conditionalFormatting>
  <conditionalFormatting sqref="D70">
    <cfRule type="dataBar" priority="15">
      <dataBar showValue="0">
        <cfvo type="num" val="0"/>
        <cfvo type="num" val="100"/>
        <color rgb="FF638EC6"/>
      </dataBar>
      <extLst>
        <ext xmlns:x14="http://schemas.microsoft.com/office/spreadsheetml/2009/9/main" uri="{B025F937-C7B1-47D3-B67F-A62EFF666E3E}">
          <x14:id>{4002F5F2-727D-4A95-B617-1E2F0100D2ED}</x14:id>
        </ext>
      </extLst>
    </cfRule>
  </conditionalFormatting>
  <conditionalFormatting sqref="F36">
    <cfRule type="dataBar" priority="11">
      <dataBar>
        <cfvo type="num" val="0"/>
        <cfvo type="num" val="100"/>
        <color rgb="FF638EC6"/>
      </dataBar>
      <extLst>
        <ext xmlns:x14="http://schemas.microsoft.com/office/spreadsheetml/2009/9/main" uri="{B025F937-C7B1-47D3-B67F-A62EFF666E3E}">
          <x14:id>{7D8EF5B1-E0AB-45EB-9DD9-FF7AF7CF98F4}</x14:id>
        </ext>
      </extLst>
    </cfRule>
  </conditionalFormatting>
  <conditionalFormatting sqref="H20">
    <cfRule type="expression" dxfId="1" priority="5">
      <formula>$H$14&gt;$H$20</formula>
    </cfRule>
  </conditionalFormatting>
  <conditionalFormatting sqref="H32">
    <cfRule type="dataBar" priority="9">
      <dataBar>
        <cfvo type="num" val="32.1"/>
        <cfvo type="max"/>
        <color rgb="FFFF0000"/>
      </dataBar>
      <extLst>
        <ext xmlns:x14="http://schemas.microsoft.com/office/spreadsheetml/2009/9/main" uri="{B025F937-C7B1-47D3-B67F-A62EFF666E3E}">
          <x14:id>{D75A4DF5-3D76-40ED-8D51-29A051CC5E9C}</x14:id>
        </ext>
      </extLst>
    </cfRule>
  </conditionalFormatting>
  <conditionalFormatting sqref="H35">
    <cfRule type="dataBar" priority="10">
      <dataBar showValue="0">
        <cfvo type="num" val="0"/>
        <cfvo type="num" val="100"/>
        <color rgb="FF638EC6"/>
      </dataBar>
      <extLst>
        <ext xmlns:x14="http://schemas.microsoft.com/office/spreadsheetml/2009/9/main" uri="{B025F937-C7B1-47D3-B67F-A62EFF666E3E}">
          <x14:id>{F0BF53AB-940F-456E-8D3A-470B8423802F}</x14:id>
        </ext>
      </extLst>
    </cfRule>
  </conditionalFormatting>
  <conditionalFormatting sqref="H55">
    <cfRule type="expression" dxfId="0" priority="2">
      <formula>$H$49&gt;$H$55</formula>
    </cfRule>
  </conditionalFormatting>
  <conditionalFormatting sqref="H67">
    <cfRule type="dataBar" priority="6">
      <dataBar>
        <cfvo type="num" val="42.1"/>
        <cfvo type="max"/>
        <color rgb="FFFF0000"/>
      </dataBar>
      <extLst>
        <ext xmlns:x14="http://schemas.microsoft.com/office/spreadsheetml/2009/9/main" uri="{B025F937-C7B1-47D3-B67F-A62EFF666E3E}">
          <x14:id>{A5154841-F4A9-4DB8-9730-CC1E143FFC1C}</x14:id>
        </ext>
      </extLst>
    </cfRule>
  </conditionalFormatting>
  <conditionalFormatting sqref="H70">
    <cfRule type="dataBar" priority="7">
      <dataBar showValue="0">
        <cfvo type="num" val="0"/>
        <cfvo type="num" val="100"/>
        <color rgb="FF638EC6"/>
      </dataBar>
      <extLst>
        <ext xmlns:x14="http://schemas.microsoft.com/office/spreadsheetml/2009/9/main" uri="{B025F937-C7B1-47D3-B67F-A62EFF666E3E}">
          <x14:id>{BD01B233-D62C-489C-82F4-103258CE7790}</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603286B-605E-4E62-A7D0-AE9D99B913FD}">
            <x14:dataBar minLength="0" maxLength="100" gradient="0" direction="rightToLeft">
              <x14:cfvo type="percent">
                <xm:f>0</xm:f>
              </x14:cfvo>
              <x14:cfvo type="percent">
                <xm:f>100</xm:f>
              </x14:cfvo>
              <x14:negativeFillColor rgb="FFFF0000"/>
              <x14:axisColor rgb="FF000000"/>
            </x14:dataBar>
          </x14:cfRule>
          <xm:sqref>B7</xm:sqref>
        </x14:conditionalFormatting>
        <x14:conditionalFormatting xmlns:xm="http://schemas.microsoft.com/office/excel/2006/main">
          <x14:cfRule type="dataBar" id="{0C9C9FFF-0523-4702-A86D-5A7930A2B596}">
            <x14:dataBar minLength="0" maxLength="100" gradient="0">
              <x14:cfvo type="num">
                <xm:f>0</xm:f>
              </x14:cfvo>
              <x14:cfvo type="num">
                <xm:f>100</xm:f>
              </x14:cfvo>
              <x14:negativeFillColor rgb="FFFF0000"/>
              <x14:axisColor rgb="FF000000"/>
            </x14:dataBar>
          </x14:cfRule>
          <xm:sqref>B36</xm:sqref>
        </x14:conditionalFormatting>
        <x14:conditionalFormatting xmlns:xm="http://schemas.microsoft.com/office/excel/2006/main">
          <x14:cfRule type="dataBar" id="{16CDBA56-0266-46AF-BD18-B0E7BEF59AFB}">
            <x14:dataBar minLength="0" maxLength="100" gradient="0">
              <x14:cfvo type="num">
                <xm:f>32.1</xm:f>
              </x14:cfvo>
              <x14:cfvo type="autoMax"/>
              <x14:negativeFillColor rgb="FFFF0000"/>
              <x14:axisColor rgb="FF000000"/>
            </x14:dataBar>
          </x14:cfRule>
          <xm:sqref>D32</xm:sqref>
        </x14:conditionalFormatting>
        <x14:conditionalFormatting xmlns:xm="http://schemas.microsoft.com/office/excel/2006/main">
          <x14:cfRule type="dataBar" id="{4BEDB1A8-D795-40C8-B8AC-68049301998C}">
            <x14:dataBar minLength="0" maxLength="100" gradient="0">
              <x14:cfvo type="num">
                <xm:f>0</xm:f>
              </x14:cfvo>
              <x14:cfvo type="num">
                <xm:f>100</xm:f>
              </x14:cfvo>
              <x14:negativeFillColor rgb="FFFF0000"/>
              <x14:axisColor rgb="FF000000"/>
            </x14:dataBar>
          </x14:cfRule>
          <xm:sqref>D35</xm:sqref>
        </x14:conditionalFormatting>
        <x14:conditionalFormatting xmlns:xm="http://schemas.microsoft.com/office/excel/2006/main">
          <x14:cfRule type="dataBar" id="{B37C0DB4-0426-46FC-A1A0-05F41F4F5EAB}">
            <x14:dataBar minLength="0" maxLength="100" gradient="0">
              <x14:cfvo type="formula">
                <xm:f>$D$14&gt;$D$55</xm:f>
              </x14:cfvo>
              <x14:cfvo type="autoMax"/>
              <x14:negativeFillColor rgb="FFFF0000"/>
              <x14:axisColor rgb="FF000000"/>
            </x14:dataBar>
          </x14:cfRule>
          <xm:sqref>D55</xm:sqref>
        </x14:conditionalFormatting>
        <x14:conditionalFormatting xmlns:xm="http://schemas.microsoft.com/office/excel/2006/main">
          <x14:cfRule type="dataBar" id="{466ECBF9-E03C-459B-87AD-46FD76F5E613}">
            <x14:dataBar minLength="0" maxLength="100" gradient="0">
              <x14:cfvo type="num">
                <xm:f>42.1</xm:f>
              </x14:cfvo>
              <x14:cfvo type="autoMax"/>
              <x14:negativeFillColor rgb="FFFF0000"/>
              <x14:axisColor rgb="FF000000"/>
            </x14:dataBar>
          </x14:cfRule>
          <xm:sqref>D67</xm:sqref>
        </x14:conditionalFormatting>
        <x14:conditionalFormatting xmlns:xm="http://schemas.microsoft.com/office/excel/2006/main">
          <x14:cfRule type="dataBar" id="{4002F5F2-727D-4A95-B617-1E2F0100D2ED}">
            <x14:dataBar minLength="0" maxLength="100" gradient="0">
              <x14:cfvo type="num">
                <xm:f>0</xm:f>
              </x14:cfvo>
              <x14:cfvo type="num">
                <xm:f>100</xm:f>
              </x14:cfvo>
              <x14:negativeFillColor rgb="FFFF0000"/>
              <x14:axisColor rgb="FF000000"/>
            </x14:dataBar>
          </x14:cfRule>
          <xm:sqref>D70</xm:sqref>
        </x14:conditionalFormatting>
        <x14:conditionalFormatting xmlns:xm="http://schemas.microsoft.com/office/excel/2006/main">
          <x14:cfRule type="dataBar" id="{7D8EF5B1-E0AB-45EB-9DD9-FF7AF7CF98F4}">
            <x14:dataBar minLength="0" maxLength="100" gradient="0">
              <x14:cfvo type="num">
                <xm:f>0</xm:f>
              </x14:cfvo>
              <x14:cfvo type="num">
                <xm:f>100</xm:f>
              </x14:cfvo>
              <x14:negativeFillColor rgb="FFFF0000"/>
              <x14:axisColor rgb="FF000000"/>
            </x14:dataBar>
          </x14:cfRule>
          <xm:sqref>F36</xm:sqref>
        </x14:conditionalFormatting>
        <x14:conditionalFormatting xmlns:xm="http://schemas.microsoft.com/office/excel/2006/main">
          <x14:cfRule type="dataBar" id="{D75A4DF5-3D76-40ED-8D51-29A051CC5E9C}">
            <x14:dataBar minLength="0" maxLength="100" gradient="0">
              <x14:cfvo type="num">
                <xm:f>32.1</xm:f>
              </x14:cfvo>
              <x14:cfvo type="autoMax"/>
              <x14:negativeFillColor rgb="FFFF0000"/>
              <x14:axisColor rgb="FF000000"/>
            </x14:dataBar>
          </x14:cfRule>
          <xm:sqref>H32</xm:sqref>
        </x14:conditionalFormatting>
        <x14:conditionalFormatting xmlns:xm="http://schemas.microsoft.com/office/excel/2006/main">
          <x14:cfRule type="dataBar" id="{F0BF53AB-940F-456E-8D3A-470B8423802F}">
            <x14:dataBar minLength="0" maxLength="100" gradient="0">
              <x14:cfvo type="num">
                <xm:f>0</xm:f>
              </x14:cfvo>
              <x14:cfvo type="num">
                <xm:f>100</xm:f>
              </x14:cfvo>
              <x14:negativeFillColor rgb="FFFF0000"/>
              <x14:axisColor rgb="FF000000"/>
            </x14:dataBar>
          </x14:cfRule>
          <xm:sqref>H35</xm:sqref>
        </x14:conditionalFormatting>
        <x14:conditionalFormatting xmlns:xm="http://schemas.microsoft.com/office/excel/2006/main">
          <x14:cfRule type="dataBar" id="{A5154841-F4A9-4DB8-9730-CC1E143FFC1C}">
            <x14:dataBar minLength="0" maxLength="100" gradient="0">
              <x14:cfvo type="num">
                <xm:f>42.1</xm:f>
              </x14:cfvo>
              <x14:cfvo type="autoMax"/>
              <x14:negativeFillColor rgb="FFFF0000"/>
              <x14:axisColor rgb="FF000000"/>
            </x14:dataBar>
          </x14:cfRule>
          <xm:sqref>H67</xm:sqref>
        </x14:conditionalFormatting>
        <x14:conditionalFormatting xmlns:xm="http://schemas.microsoft.com/office/excel/2006/main">
          <x14:cfRule type="dataBar" id="{BD01B233-D62C-489C-82F4-103258CE7790}">
            <x14:dataBar minLength="0" maxLength="100" gradient="0">
              <x14:cfvo type="num">
                <xm:f>0</xm:f>
              </x14:cfvo>
              <x14:cfvo type="num">
                <xm:f>100</xm:f>
              </x14:cfvo>
              <x14:negativeFillColor rgb="FFFF0000"/>
              <x14:axisColor rgb="FF000000"/>
            </x14:dataBar>
          </x14:cfRule>
          <xm:sqref>H70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077FF-6D5D-4B26-A15A-F88E0E1C7755}">
  <dimension ref="B1:S59"/>
  <sheetViews>
    <sheetView tabSelected="1" topLeftCell="A18" workbookViewId="0">
      <selection activeCell="E36" sqref="E36"/>
    </sheetView>
  </sheetViews>
  <sheetFormatPr defaultRowHeight="14.35" x14ac:dyDescent="0.5"/>
  <cols>
    <col min="1" max="1" width="11.41015625" customWidth="1"/>
    <col min="2" max="2" width="19.64453125" customWidth="1"/>
    <col min="3" max="3" width="25.3515625" style="3" bestFit="1" customWidth="1"/>
    <col min="4" max="4" width="18.64453125" customWidth="1"/>
    <col min="5" max="5" width="34.234375" bestFit="1" customWidth="1"/>
    <col min="6" max="6" width="20.87890625" customWidth="1"/>
    <col min="7" max="7" width="25.3515625" bestFit="1" customWidth="1"/>
    <col min="8" max="8" width="19.52734375" bestFit="1" customWidth="1"/>
    <col min="9" max="9" width="16.234375" bestFit="1" customWidth="1"/>
    <col min="12" max="12" width="17.76171875" bestFit="1" customWidth="1"/>
    <col min="13" max="13" width="11.76171875" bestFit="1" customWidth="1"/>
    <col min="14" max="14" width="15.41015625" bestFit="1" customWidth="1"/>
    <col min="15" max="15" width="32.1171875" bestFit="1" customWidth="1"/>
    <col min="16" max="16" width="11.76171875" bestFit="1" customWidth="1"/>
    <col min="17" max="17" width="16.234375" bestFit="1" customWidth="1"/>
    <col min="18" max="18" width="34.234375" bestFit="1" customWidth="1"/>
    <col min="19" max="19" width="53.41015625" bestFit="1" customWidth="1"/>
  </cols>
  <sheetData>
    <row r="1" spans="2:19" ht="15.75" customHeight="1" x14ac:dyDescent="0.5">
      <c r="D1" s="59" t="s">
        <v>38</v>
      </c>
      <c r="E1" s="60"/>
      <c r="F1" s="61"/>
      <c r="G1" s="4"/>
      <c r="H1" s="4"/>
    </row>
    <row r="2" spans="2:19" ht="14.7" thickBot="1" x14ac:dyDescent="0.55000000000000004">
      <c r="D2" s="62"/>
      <c r="E2" s="63"/>
      <c r="F2" s="64"/>
      <c r="J2" s="4"/>
    </row>
    <row r="4" spans="2:19" x14ac:dyDescent="0.5">
      <c r="D4" s="70" t="s">
        <v>39</v>
      </c>
      <c r="E4" s="71"/>
      <c r="F4" s="72"/>
    </row>
    <row r="5" spans="2:19" x14ac:dyDescent="0.5">
      <c r="D5" s="11"/>
      <c r="E5" s="32" t="s">
        <v>42</v>
      </c>
      <c r="F5" s="32" t="s">
        <v>5</v>
      </c>
    </row>
    <row r="6" spans="2:19" x14ac:dyDescent="0.5">
      <c r="D6" s="11" t="s">
        <v>40</v>
      </c>
      <c r="E6" s="35">
        <v>21</v>
      </c>
      <c r="F6" s="35">
        <v>600</v>
      </c>
      <c r="H6" s="44" t="s">
        <v>43</v>
      </c>
      <c r="S6" s="2"/>
    </row>
    <row r="7" spans="2:19" x14ac:dyDescent="0.5">
      <c r="C7" s="37"/>
      <c r="D7" s="11" t="s">
        <v>41</v>
      </c>
      <c r="E7" s="35">
        <v>31</v>
      </c>
      <c r="F7" s="35">
        <v>600</v>
      </c>
      <c r="H7" s="11">
        <v>2.69</v>
      </c>
    </row>
    <row r="8" spans="2:19" ht="14.7" thickBot="1" x14ac:dyDescent="0.55000000000000004">
      <c r="F8" s="3"/>
    </row>
    <row r="9" spans="2:19" ht="14.7" thickBot="1" x14ac:dyDescent="0.55000000000000004">
      <c r="B9" s="67" t="s">
        <v>44</v>
      </c>
      <c r="C9" s="68"/>
      <c r="D9" s="69"/>
      <c r="F9" s="67" t="s">
        <v>45</v>
      </c>
      <c r="G9" s="68"/>
      <c r="H9" s="69"/>
    </row>
    <row r="10" spans="2:19" x14ac:dyDescent="0.5">
      <c r="B10" s="23"/>
      <c r="C10" s="19"/>
      <c r="D10" s="14"/>
      <c r="F10" s="23"/>
      <c r="G10" s="19"/>
      <c r="H10" s="14"/>
    </row>
    <row r="11" spans="2:19" x14ac:dyDescent="0.5">
      <c r="B11" s="7"/>
      <c r="D11" s="6"/>
      <c r="F11" s="7"/>
      <c r="G11" s="3"/>
      <c r="H11" s="6"/>
    </row>
    <row r="12" spans="2:19" x14ac:dyDescent="0.5">
      <c r="B12" s="7"/>
      <c r="D12" s="6"/>
      <c r="F12" s="7"/>
      <c r="G12" s="3"/>
      <c r="H12" s="6"/>
    </row>
    <row r="13" spans="2:19" x14ac:dyDescent="0.5">
      <c r="B13" s="7"/>
      <c r="D13" s="6"/>
      <c r="F13" s="7"/>
      <c r="G13" s="3"/>
      <c r="H13" s="6"/>
    </row>
    <row r="14" spans="2:19" x14ac:dyDescent="0.5">
      <c r="B14" s="7"/>
      <c r="D14" s="6"/>
      <c r="F14" s="7"/>
      <c r="G14" s="3"/>
      <c r="H14" s="6"/>
    </row>
    <row r="15" spans="2:19" x14ac:dyDescent="0.5">
      <c r="B15" s="7"/>
      <c r="D15" s="6"/>
      <c r="F15" s="7"/>
      <c r="G15" s="3"/>
      <c r="H15" s="6"/>
    </row>
    <row r="16" spans="2:19" x14ac:dyDescent="0.5">
      <c r="B16" s="7"/>
      <c r="D16" s="6"/>
      <c r="F16" s="7"/>
      <c r="G16" s="3"/>
      <c r="H16" s="6"/>
    </row>
    <row r="17" spans="2:8" x14ac:dyDescent="0.5">
      <c r="B17" s="7"/>
      <c r="D17" s="6"/>
      <c r="F17" s="7"/>
      <c r="G17" s="3"/>
      <c r="H17" s="6"/>
    </row>
    <row r="18" spans="2:8" x14ac:dyDescent="0.5">
      <c r="B18" s="7"/>
      <c r="D18" s="6"/>
      <c r="F18" s="7"/>
      <c r="G18" s="3"/>
      <c r="H18" s="6"/>
    </row>
    <row r="19" spans="2:8" x14ac:dyDescent="0.5">
      <c r="B19" s="7"/>
      <c r="D19" s="6"/>
      <c r="F19" s="7"/>
      <c r="G19" s="3"/>
      <c r="H19" s="6"/>
    </row>
    <row r="20" spans="2:8" ht="14.7" thickBot="1" x14ac:dyDescent="0.55000000000000004">
      <c r="B20" s="9"/>
      <c r="C20" s="10"/>
      <c r="D20" s="17"/>
      <c r="F20" s="9"/>
      <c r="G20" s="10"/>
      <c r="H20" s="17"/>
    </row>
    <row r="21" spans="2:8" x14ac:dyDescent="0.5">
      <c r="B21" s="7"/>
      <c r="C21" s="3" t="s">
        <v>21</v>
      </c>
      <c r="D21" s="6">
        <f>E6</f>
        <v>21</v>
      </c>
      <c r="F21" s="7"/>
      <c r="G21" s="3" t="s">
        <v>21</v>
      </c>
      <c r="H21" s="6">
        <f>E7</f>
        <v>31</v>
      </c>
    </row>
    <row r="22" spans="2:8" x14ac:dyDescent="0.5">
      <c r="B22" s="7"/>
      <c r="C22" s="3" t="s">
        <v>22</v>
      </c>
      <c r="D22" s="29">
        <f>25*1.010575^E6</f>
        <v>31.1802479702793</v>
      </c>
      <c r="F22" s="7"/>
      <c r="G22" s="3" t="s">
        <v>22</v>
      </c>
      <c r="H22" s="29">
        <f>25*1.010575^E7</f>
        <v>34.638977811843375</v>
      </c>
    </row>
    <row r="23" spans="2:8" x14ac:dyDescent="0.5">
      <c r="B23" s="7"/>
      <c r="C23" s="3" t="s">
        <v>23</v>
      </c>
      <c r="D23" s="31">
        <f>E6/32</f>
        <v>0.65625</v>
      </c>
      <c r="F23" s="7"/>
      <c r="G23" s="3" t="s">
        <v>23</v>
      </c>
      <c r="H23" s="31">
        <f>E7/32</f>
        <v>0.96875</v>
      </c>
    </row>
    <row r="24" spans="2:8" x14ac:dyDescent="0.5">
      <c r="B24" s="7"/>
      <c r="C24" s="3" t="s">
        <v>24</v>
      </c>
      <c r="D24" s="6">
        <f>E6/32*100</f>
        <v>65.625</v>
      </c>
      <c r="F24" s="7"/>
      <c r="G24" s="3" t="s">
        <v>24</v>
      </c>
      <c r="H24" s="6">
        <f>E7/32*100</f>
        <v>96.875</v>
      </c>
    </row>
    <row r="25" spans="2:8" x14ac:dyDescent="0.5">
      <c r="B25" s="7"/>
      <c r="C25" s="3" t="s">
        <v>51</v>
      </c>
      <c r="D25" s="6">
        <f>E6*F6</f>
        <v>12600</v>
      </c>
      <c r="F25" s="7"/>
      <c r="G25" s="3" t="s">
        <v>51</v>
      </c>
      <c r="H25" s="6">
        <f>E7*F7</f>
        <v>18600</v>
      </c>
    </row>
    <row r="26" spans="2:8" x14ac:dyDescent="0.5">
      <c r="B26" s="7"/>
      <c r="C26" s="3" t="s">
        <v>49</v>
      </c>
      <c r="D26" s="24">
        <f>D22/100*F6*H7</f>
        <v>503.24920224030791</v>
      </c>
      <c r="F26" s="7"/>
      <c r="G26" s="3" t="s">
        <v>49</v>
      </c>
      <c r="H26" s="24">
        <f>H22/100*F7*H7</f>
        <v>559.07310188315205</v>
      </c>
    </row>
    <row r="27" spans="2:8" ht="14.7" thickBot="1" x14ac:dyDescent="0.55000000000000004">
      <c r="B27" s="9"/>
      <c r="C27" s="39" t="s">
        <v>50</v>
      </c>
      <c r="D27" s="40">
        <f>D26/D25</f>
        <v>3.9940412876214915E-2</v>
      </c>
      <c r="F27" s="9"/>
      <c r="G27" s="39" t="s">
        <v>50</v>
      </c>
      <c r="H27" s="40">
        <f>H26/H25</f>
        <v>3.0057693649631831E-2</v>
      </c>
    </row>
    <row r="30" spans="2:8" x14ac:dyDescent="0.5">
      <c r="E30" s="4" t="s">
        <v>46</v>
      </c>
      <c r="F30" s="36">
        <f>((D27-H27)/D27)</f>
        <v>0.24743658151987669</v>
      </c>
    </row>
    <row r="31" spans="2:8" ht="14.7" thickBot="1" x14ac:dyDescent="0.55000000000000004">
      <c r="B31" s="16"/>
      <c r="C31" s="10"/>
      <c r="D31" s="16"/>
      <c r="E31" s="16"/>
      <c r="F31" s="16"/>
      <c r="G31" s="16"/>
      <c r="H31" s="16"/>
    </row>
    <row r="33" spans="2:8" x14ac:dyDescent="0.5">
      <c r="D33" s="70" t="s">
        <v>39</v>
      </c>
      <c r="E33" s="71"/>
      <c r="F33" s="72"/>
    </row>
    <row r="34" spans="2:8" x14ac:dyDescent="0.5">
      <c r="D34" s="11"/>
      <c r="E34" s="32" t="s">
        <v>42</v>
      </c>
      <c r="F34" s="32" t="s">
        <v>5</v>
      </c>
    </row>
    <row r="35" spans="2:8" x14ac:dyDescent="0.5">
      <c r="D35" s="11" t="s">
        <v>40</v>
      </c>
      <c r="E35" s="35">
        <v>37</v>
      </c>
      <c r="F35" s="35">
        <v>600</v>
      </c>
    </row>
    <row r="36" spans="2:8" x14ac:dyDescent="0.5">
      <c r="D36" s="11" t="s">
        <v>41</v>
      </c>
      <c r="E36" s="35">
        <v>41</v>
      </c>
      <c r="F36" s="35">
        <v>600</v>
      </c>
    </row>
    <row r="37" spans="2:8" ht="14.7" thickBot="1" x14ac:dyDescent="0.55000000000000004"/>
    <row r="38" spans="2:8" ht="14.7" thickBot="1" x14ac:dyDescent="0.55000000000000004">
      <c r="B38" s="67" t="s">
        <v>47</v>
      </c>
      <c r="C38" s="68"/>
      <c r="D38" s="69"/>
      <c r="F38" s="67" t="s">
        <v>48</v>
      </c>
      <c r="G38" s="68"/>
      <c r="H38" s="69"/>
    </row>
    <row r="39" spans="2:8" x14ac:dyDescent="0.5">
      <c r="B39" s="23"/>
      <c r="C39" s="19"/>
      <c r="D39" s="14"/>
      <c r="F39" s="23"/>
      <c r="G39" s="19"/>
      <c r="H39" s="14"/>
    </row>
    <row r="40" spans="2:8" x14ac:dyDescent="0.5">
      <c r="B40" s="5"/>
      <c r="C40"/>
      <c r="D40" s="6"/>
      <c r="F40" s="5"/>
      <c r="H40" s="6"/>
    </row>
    <row r="41" spans="2:8" x14ac:dyDescent="0.5">
      <c r="B41" s="7"/>
      <c r="C41"/>
      <c r="D41" s="6"/>
      <c r="F41" s="7"/>
      <c r="H41" s="6"/>
    </row>
    <row r="42" spans="2:8" x14ac:dyDescent="0.5">
      <c r="B42" s="7"/>
      <c r="C42"/>
      <c r="D42" s="6"/>
      <c r="F42" s="7"/>
      <c r="H42" s="6"/>
    </row>
    <row r="43" spans="2:8" x14ac:dyDescent="0.5">
      <c r="B43" s="7"/>
      <c r="C43"/>
      <c r="D43" s="6"/>
      <c r="F43" s="7"/>
      <c r="H43" s="6"/>
    </row>
    <row r="44" spans="2:8" x14ac:dyDescent="0.5">
      <c r="B44" s="7"/>
      <c r="C44"/>
      <c r="D44" s="6"/>
      <c r="F44" s="7"/>
      <c r="H44" s="6"/>
    </row>
    <row r="45" spans="2:8" x14ac:dyDescent="0.5">
      <c r="B45" s="7"/>
      <c r="C45"/>
      <c r="D45" s="6"/>
      <c r="F45" s="7"/>
      <c r="H45" s="6"/>
    </row>
    <row r="46" spans="2:8" x14ac:dyDescent="0.5">
      <c r="B46" s="7"/>
      <c r="C46"/>
      <c r="D46" s="6"/>
      <c r="F46" s="7"/>
      <c r="H46" s="6"/>
    </row>
    <row r="47" spans="2:8" x14ac:dyDescent="0.5">
      <c r="B47" s="7"/>
      <c r="C47"/>
      <c r="D47" s="6"/>
      <c r="F47" s="7"/>
      <c r="H47" s="6"/>
    </row>
    <row r="48" spans="2:8" x14ac:dyDescent="0.5">
      <c r="B48" s="7"/>
      <c r="C48"/>
      <c r="D48" s="6"/>
      <c r="F48" s="7"/>
      <c r="H48" s="6"/>
    </row>
    <row r="49" spans="2:8" ht="14.7" thickBot="1" x14ac:dyDescent="0.55000000000000004">
      <c r="B49" s="9"/>
      <c r="C49" s="16"/>
      <c r="D49" s="17"/>
      <c r="F49" s="9"/>
      <c r="G49" s="16"/>
      <c r="H49" s="17"/>
    </row>
    <row r="50" spans="2:8" x14ac:dyDescent="0.5">
      <c r="B50" s="7"/>
      <c r="C50" s="3" t="s">
        <v>21</v>
      </c>
      <c r="D50" s="6">
        <f>E35</f>
        <v>37</v>
      </c>
      <c r="F50" s="7"/>
      <c r="G50" s="3" t="s">
        <v>21</v>
      </c>
      <c r="H50" s="6">
        <f>E36</f>
        <v>41</v>
      </c>
    </row>
    <row r="51" spans="2:8" x14ac:dyDescent="0.5">
      <c r="B51" s="7"/>
      <c r="C51" s="3" t="s">
        <v>22</v>
      </c>
      <c r="D51" s="29">
        <f>30*1.0097^D50</f>
        <v>42.878386667809444</v>
      </c>
      <c r="F51" s="7"/>
      <c r="G51" s="3" t="s">
        <v>22</v>
      </c>
      <c r="H51" s="29">
        <f>30*1.0097^H50</f>
        <v>44.566431550312352</v>
      </c>
    </row>
    <row r="52" spans="2:8" x14ac:dyDescent="0.5">
      <c r="B52" s="7"/>
      <c r="C52" s="3" t="s">
        <v>23</v>
      </c>
      <c r="D52" s="31">
        <f>E35/42</f>
        <v>0.88095238095238093</v>
      </c>
      <c r="F52" s="7"/>
      <c r="G52" s="3" t="s">
        <v>23</v>
      </c>
      <c r="H52" s="31">
        <f>E36/42</f>
        <v>0.97619047619047616</v>
      </c>
    </row>
    <row r="53" spans="2:8" x14ac:dyDescent="0.5">
      <c r="B53" s="7"/>
      <c r="C53" s="3" t="s">
        <v>24</v>
      </c>
      <c r="D53" s="6">
        <f>E35/42*100</f>
        <v>88.095238095238088</v>
      </c>
      <c r="F53" s="7"/>
      <c r="G53" s="3" t="s">
        <v>24</v>
      </c>
      <c r="H53" s="6">
        <f>E36/42*100</f>
        <v>97.61904761904762</v>
      </c>
    </row>
    <row r="54" spans="2:8" x14ac:dyDescent="0.5">
      <c r="B54" s="7"/>
      <c r="C54" s="3" t="s">
        <v>51</v>
      </c>
      <c r="D54" s="6">
        <f>E35*F35</f>
        <v>22200</v>
      </c>
      <c r="F54" s="7"/>
      <c r="G54" s="3" t="s">
        <v>51</v>
      </c>
      <c r="H54" s="6">
        <f>E36*F36</f>
        <v>24600</v>
      </c>
    </row>
    <row r="55" spans="2:8" x14ac:dyDescent="0.5">
      <c r="B55" s="7"/>
      <c r="C55" s="3" t="s">
        <v>49</v>
      </c>
      <c r="D55" s="24">
        <f>(D51/100)*F35*H7</f>
        <v>692.05716081844434</v>
      </c>
      <c r="F55" s="7"/>
      <c r="G55" s="3" t="s">
        <v>49</v>
      </c>
      <c r="H55" s="24">
        <f>(H51/100)*F36*H7</f>
        <v>719.30220522204127</v>
      </c>
    </row>
    <row r="56" spans="2:8" ht="14.7" thickBot="1" x14ac:dyDescent="0.55000000000000004">
      <c r="B56" s="9"/>
      <c r="C56" s="39" t="s">
        <v>50</v>
      </c>
      <c r="D56" s="40">
        <f>D55/D54</f>
        <v>3.117374598281281E-2</v>
      </c>
      <c r="F56" s="9"/>
      <c r="G56" s="39" t="s">
        <v>50</v>
      </c>
      <c r="H56" s="40">
        <f>H55/H54</f>
        <v>2.9239927041546394E-2</v>
      </c>
    </row>
    <row r="59" spans="2:8" x14ac:dyDescent="0.5">
      <c r="E59" s="4" t="s">
        <v>46</v>
      </c>
      <c r="F59" s="36">
        <f>((D56-H56)/D56)</f>
        <v>6.203357602043074E-2</v>
      </c>
    </row>
  </sheetData>
  <sheetProtection algorithmName="SHA-512" hashValue="33F8VcQviRYHzPityqc7xVFe1ha8FMzVe7hjnE2Jt8AGyCe+yA4Aj2Ji6gwwAZXP6FtvLuyBmjs38ReEx8P+ng==" saltValue="YclA4MpCG7IHpBmuYNoWnA==" spinCount="100000" sheet="1" objects="1" scenarios="1" selectLockedCells="1"/>
  <mergeCells count="7">
    <mergeCell ref="F38:H38"/>
    <mergeCell ref="D33:F33"/>
    <mergeCell ref="B38:D38"/>
    <mergeCell ref="D4:F4"/>
    <mergeCell ref="D1:F2"/>
    <mergeCell ref="B9:D9"/>
    <mergeCell ref="F9:H9"/>
  </mergeCells>
  <conditionalFormatting sqref="B25">
    <cfRule type="dataBar" priority="10">
      <dataBar>
        <cfvo type="num" val="0"/>
        <cfvo type="num" val="100"/>
        <color rgb="FF638EC6"/>
      </dataBar>
      <extLst>
        <ext xmlns:x14="http://schemas.microsoft.com/office/spreadsheetml/2009/9/main" uri="{B025F937-C7B1-47D3-B67F-A62EFF666E3E}">
          <x14:id>{68B674D1-B985-42E7-9315-7E356AFD6A30}</x14:id>
        </ext>
      </extLst>
    </cfRule>
  </conditionalFormatting>
  <conditionalFormatting sqref="D21">
    <cfRule type="dataBar" priority="7">
      <dataBar>
        <cfvo type="num" val="32.1"/>
        <cfvo type="max"/>
        <color rgb="FFFF0000"/>
      </dataBar>
      <extLst>
        <ext xmlns:x14="http://schemas.microsoft.com/office/spreadsheetml/2009/9/main" uri="{B025F937-C7B1-47D3-B67F-A62EFF666E3E}">
          <x14:id>{3A9DA54F-A69F-4A61-82F2-552003C28EBE}</x14:id>
        </ext>
      </extLst>
    </cfRule>
  </conditionalFormatting>
  <conditionalFormatting sqref="D24">
    <cfRule type="dataBar" priority="8">
      <dataBar showValue="0">
        <cfvo type="num" val="0"/>
        <cfvo type="num" val="100"/>
        <color rgb="FF638EC6"/>
      </dataBar>
      <extLst>
        <ext xmlns:x14="http://schemas.microsoft.com/office/spreadsheetml/2009/9/main" uri="{B025F937-C7B1-47D3-B67F-A62EFF666E3E}">
          <x14:id>{C3F35FE0-7F78-48F6-B0F8-16CB44ADA377}</x14:id>
        </ext>
      </extLst>
    </cfRule>
  </conditionalFormatting>
  <conditionalFormatting sqref="D50">
    <cfRule type="dataBar" priority="1">
      <dataBar>
        <cfvo type="num" val="42.1"/>
        <cfvo type="max"/>
        <color rgb="FFFF0000"/>
      </dataBar>
      <extLst>
        <ext xmlns:x14="http://schemas.microsoft.com/office/spreadsheetml/2009/9/main" uri="{B025F937-C7B1-47D3-B67F-A62EFF666E3E}">
          <x14:id>{CE16B0D3-1A68-4308-A5A7-EA8E65EA1F58}</x14:id>
        </ext>
      </extLst>
    </cfRule>
  </conditionalFormatting>
  <conditionalFormatting sqref="D53">
    <cfRule type="dataBar" priority="9">
      <dataBar showValue="0">
        <cfvo type="num" val="0"/>
        <cfvo type="num" val="100"/>
        <color rgb="FF638EC6"/>
      </dataBar>
      <extLst>
        <ext xmlns:x14="http://schemas.microsoft.com/office/spreadsheetml/2009/9/main" uri="{B025F937-C7B1-47D3-B67F-A62EFF666E3E}">
          <x14:id>{C006F361-B7F4-4787-9236-29B24FEA7340}</x14:id>
        </ext>
      </extLst>
    </cfRule>
  </conditionalFormatting>
  <conditionalFormatting sqref="F25">
    <cfRule type="dataBar" priority="6">
      <dataBar>
        <cfvo type="num" val="0"/>
        <cfvo type="num" val="100"/>
        <color rgb="FF638EC6"/>
      </dataBar>
      <extLst>
        <ext xmlns:x14="http://schemas.microsoft.com/office/spreadsheetml/2009/9/main" uri="{B025F937-C7B1-47D3-B67F-A62EFF666E3E}">
          <x14:id>{4B213671-4726-4533-8A26-2ACEF7FEA7B0}</x14:id>
        </ext>
      </extLst>
    </cfRule>
  </conditionalFormatting>
  <conditionalFormatting sqref="H21">
    <cfRule type="dataBar" priority="4">
      <dataBar>
        <cfvo type="num" val="32.1"/>
        <cfvo type="max"/>
        <color rgb="FFFF0000"/>
      </dataBar>
      <extLst>
        <ext xmlns:x14="http://schemas.microsoft.com/office/spreadsheetml/2009/9/main" uri="{B025F937-C7B1-47D3-B67F-A62EFF666E3E}">
          <x14:id>{E7F24D80-F500-41A4-8C9C-999BFA85E99A}</x14:id>
        </ext>
      </extLst>
    </cfRule>
  </conditionalFormatting>
  <conditionalFormatting sqref="H24">
    <cfRule type="dataBar" priority="5">
      <dataBar showValue="0">
        <cfvo type="num" val="0"/>
        <cfvo type="num" val="100"/>
        <color rgb="FF638EC6"/>
      </dataBar>
      <extLst>
        <ext xmlns:x14="http://schemas.microsoft.com/office/spreadsheetml/2009/9/main" uri="{B025F937-C7B1-47D3-B67F-A62EFF666E3E}">
          <x14:id>{744DE2F1-DF50-4959-BC2E-3040AF1DBF36}</x14:id>
        </ext>
      </extLst>
    </cfRule>
  </conditionalFormatting>
  <conditionalFormatting sqref="H50">
    <cfRule type="dataBar" priority="2">
      <dataBar>
        <cfvo type="num" val="42.1"/>
        <cfvo type="max"/>
        <color rgb="FFFF0000"/>
      </dataBar>
      <extLst>
        <ext xmlns:x14="http://schemas.microsoft.com/office/spreadsheetml/2009/9/main" uri="{B025F937-C7B1-47D3-B67F-A62EFF666E3E}">
          <x14:id>{F1886824-3D1E-4401-92CF-608D7D1903FE}</x14:id>
        </ext>
      </extLst>
    </cfRule>
  </conditionalFormatting>
  <conditionalFormatting sqref="H53">
    <cfRule type="dataBar" priority="3">
      <dataBar showValue="0">
        <cfvo type="num" val="0"/>
        <cfvo type="num" val="100"/>
        <color rgb="FF638EC6"/>
      </dataBar>
      <extLst>
        <ext xmlns:x14="http://schemas.microsoft.com/office/spreadsheetml/2009/9/main" uri="{B025F937-C7B1-47D3-B67F-A62EFF666E3E}">
          <x14:id>{7A21631D-426A-475F-91D1-FFE3BA8D820F}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8B674D1-B985-42E7-9315-7E356AFD6A30}">
            <x14:dataBar minLength="0" maxLength="100" gradient="0">
              <x14:cfvo type="num">
                <xm:f>0</xm:f>
              </x14:cfvo>
              <x14:cfvo type="num">
                <xm:f>100</xm:f>
              </x14:cfvo>
              <x14:negativeFillColor rgb="FFFF0000"/>
              <x14:axisColor rgb="FF000000"/>
            </x14:dataBar>
          </x14:cfRule>
          <xm:sqref>B25</xm:sqref>
        </x14:conditionalFormatting>
        <x14:conditionalFormatting xmlns:xm="http://schemas.microsoft.com/office/excel/2006/main">
          <x14:cfRule type="dataBar" id="{3A9DA54F-A69F-4A61-82F2-552003C28EBE}">
            <x14:dataBar minLength="0" maxLength="100" gradient="0">
              <x14:cfvo type="num">
                <xm:f>32.1</xm:f>
              </x14:cfvo>
              <x14:cfvo type="autoMax"/>
              <x14:negativeFillColor rgb="FFFF0000"/>
              <x14:axisColor rgb="FF000000"/>
            </x14:dataBar>
          </x14:cfRule>
          <xm:sqref>D21</xm:sqref>
        </x14:conditionalFormatting>
        <x14:conditionalFormatting xmlns:xm="http://schemas.microsoft.com/office/excel/2006/main">
          <x14:cfRule type="dataBar" id="{C3F35FE0-7F78-48F6-B0F8-16CB44ADA377}">
            <x14:dataBar minLength="0" maxLength="100" gradient="0">
              <x14:cfvo type="num">
                <xm:f>0</xm:f>
              </x14:cfvo>
              <x14:cfvo type="num">
                <xm:f>100</xm:f>
              </x14:cfvo>
              <x14:negativeFillColor rgb="FFFF0000"/>
              <x14:axisColor rgb="FF000000"/>
            </x14:dataBar>
          </x14:cfRule>
          <xm:sqref>D24</xm:sqref>
        </x14:conditionalFormatting>
        <x14:conditionalFormatting xmlns:xm="http://schemas.microsoft.com/office/excel/2006/main">
          <x14:cfRule type="dataBar" id="{CE16B0D3-1A68-4308-A5A7-EA8E65EA1F58}">
            <x14:dataBar minLength="0" maxLength="100" gradient="0">
              <x14:cfvo type="num">
                <xm:f>42.1</xm:f>
              </x14:cfvo>
              <x14:cfvo type="autoMax"/>
              <x14:negativeFillColor rgb="FFFF0000"/>
              <x14:axisColor rgb="FF000000"/>
            </x14:dataBar>
          </x14:cfRule>
          <xm:sqref>D50</xm:sqref>
        </x14:conditionalFormatting>
        <x14:conditionalFormatting xmlns:xm="http://schemas.microsoft.com/office/excel/2006/main">
          <x14:cfRule type="dataBar" id="{C006F361-B7F4-4787-9236-29B24FEA7340}">
            <x14:dataBar minLength="0" maxLength="100" gradient="0">
              <x14:cfvo type="num">
                <xm:f>0</xm:f>
              </x14:cfvo>
              <x14:cfvo type="num">
                <xm:f>100</xm:f>
              </x14:cfvo>
              <x14:negativeFillColor rgb="FFFF0000"/>
              <x14:axisColor rgb="FF000000"/>
            </x14:dataBar>
          </x14:cfRule>
          <xm:sqref>D53</xm:sqref>
        </x14:conditionalFormatting>
        <x14:conditionalFormatting xmlns:xm="http://schemas.microsoft.com/office/excel/2006/main">
          <x14:cfRule type="dataBar" id="{4B213671-4726-4533-8A26-2ACEF7FEA7B0}">
            <x14:dataBar minLength="0" maxLength="100" gradient="0">
              <x14:cfvo type="num">
                <xm:f>0</xm:f>
              </x14:cfvo>
              <x14:cfvo type="num">
                <xm:f>100</xm:f>
              </x14:cfvo>
              <x14:negativeFillColor rgb="FFFF0000"/>
              <x14:axisColor rgb="FF000000"/>
            </x14:dataBar>
          </x14:cfRule>
          <xm:sqref>F25</xm:sqref>
        </x14:conditionalFormatting>
        <x14:conditionalFormatting xmlns:xm="http://schemas.microsoft.com/office/excel/2006/main">
          <x14:cfRule type="dataBar" id="{E7F24D80-F500-41A4-8C9C-999BFA85E99A}">
            <x14:dataBar minLength="0" maxLength="100" gradient="0">
              <x14:cfvo type="num">
                <xm:f>32.1</xm:f>
              </x14:cfvo>
              <x14:cfvo type="autoMax"/>
              <x14:negativeFillColor rgb="FFFF0000"/>
              <x14:axisColor rgb="FF000000"/>
            </x14:dataBar>
          </x14:cfRule>
          <xm:sqref>H21</xm:sqref>
        </x14:conditionalFormatting>
        <x14:conditionalFormatting xmlns:xm="http://schemas.microsoft.com/office/excel/2006/main">
          <x14:cfRule type="dataBar" id="{744DE2F1-DF50-4959-BC2E-3040AF1DBF36}">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F1886824-3D1E-4401-92CF-608D7D1903FE}">
            <x14:dataBar minLength="0" maxLength="100" gradient="0">
              <x14:cfvo type="num">
                <xm:f>42.1</xm:f>
              </x14:cfvo>
              <x14:cfvo type="autoMax"/>
              <x14:negativeFillColor rgb="FFFF0000"/>
              <x14:axisColor rgb="FF000000"/>
            </x14:dataBar>
          </x14:cfRule>
          <xm:sqref>H50</xm:sqref>
        </x14:conditionalFormatting>
        <x14:conditionalFormatting xmlns:xm="http://schemas.microsoft.com/office/excel/2006/main">
          <x14:cfRule type="dataBar" id="{7A21631D-426A-475F-91D1-FFE3BA8D820F}">
            <x14:dataBar minLength="0" maxLength="100" gradient="0">
              <x14:cfvo type="num">
                <xm:f>0</xm:f>
              </x14:cfvo>
              <x14:cfvo type="num">
                <xm:f>100</xm:f>
              </x14:cfvo>
              <x14:negativeFillColor rgb="FFFF0000"/>
              <x14:axisColor rgb="FF000000"/>
            </x14:dataBar>
          </x14:cfRule>
          <xm:sqref>H53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6B80A69E33D94982912AE099AD0635" ma:contentTypeVersion="18" ma:contentTypeDescription="Create a new document." ma:contentTypeScope="" ma:versionID="d25859d16bcb7492fa36d19db1e4baac">
  <xsd:schema xmlns:xsd="http://www.w3.org/2001/XMLSchema" xmlns:xs="http://www.w3.org/2001/XMLSchema" xmlns:p="http://schemas.microsoft.com/office/2006/metadata/properties" xmlns:ns2="8d850771-6301-45fe-a684-20f2bb2ca967" xmlns:ns3="0fadcff7-bbb4-4222-9872-88bc29963529" targetNamespace="http://schemas.microsoft.com/office/2006/metadata/properties" ma:root="true" ma:fieldsID="b48675e014267285d6370e9713ed406e" ns2:_="" ns3:_="">
    <xsd:import namespace="8d850771-6301-45fe-a684-20f2bb2ca967"/>
    <xsd:import namespace="0fadcff7-bbb4-4222-9872-88bc299635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50771-6301-45fe-a684-20f2bb2ca9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cc409ed-d65d-4050-80b9-9e212e234de5}" ma:internalName="TaxCatchAll" ma:showField="CatchAllData" ma:web="8d850771-6301-45fe-a684-20f2bb2ca9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adcff7-bbb4-4222-9872-88bc299635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161ac1-5c32-44b0-ab4e-c056787b1c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d850771-6301-45fe-a684-20f2bb2ca967" xsi:nil="true"/>
    <lcf76f155ced4ddcb4097134ff3c332f xmlns="0fadcff7-bbb4-4222-9872-88bc299635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8F2311-5112-4CDA-9950-33F0CDCD96BC}"/>
</file>

<file path=customXml/itemProps2.xml><?xml version="1.0" encoding="utf-8"?>
<ds:datastoreItem xmlns:ds="http://schemas.openxmlformats.org/officeDocument/2006/customXml" ds:itemID="{75600B6E-9469-4BE5-8F03-52F566D07CA1}">
  <ds:schemaRefs>
    <ds:schemaRef ds:uri="http://schemas.microsoft.com/office/2006/metadata/properties"/>
    <ds:schemaRef ds:uri="http://schemas.microsoft.com/office/infopath/2007/PartnerControls"/>
    <ds:schemaRef ds:uri="8d850771-6301-45fe-a684-20f2bb2ca967"/>
    <ds:schemaRef ds:uri="0fadcff7-bbb4-4222-9872-88bc29963529"/>
  </ds:schemaRefs>
</ds:datastoreItem>
</file>

<file path=customXml/itemProps3.xml><?xml version="1.0" encoding="utf-8"?>
<ds:datastoreItem xmlns:ds="http://schemas.openxmlformats.org/officeDocument/2006/customXml" ds:itemID="{809B7154-5F6A-4CF9-B2A0-87C0754396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Tietovälilehti</vt:lpstr>
      <vt:lpstr>1. tavaramittoja ja täysperiä</vt:lpstr>
      <vt:lpstr>2. tavaramittoja ja perävaunut</vt:lpstr>
      <vt:lpstr>3. perävaunu vs täysperä</vt:lpstr>
      <vt:lpstr>4. lähetyksen koko</vt:lpstr>
      <vt:lpstr>5. kuorman paino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Kula</dc:creator>
  <cp:lastModifiedBy>Thomas Kula</cp:lastModifiedBy>
  <dcterms:created xsi:type="dcterms:W3CDTF">2015-06-05T18:19:34Z</dcterms:created>
  <dcterms:modified xsi:type="dcterms:W3CDTF">2024-10-01T06:30:59Z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0x0101002A6B80A69E33D94982912AE099AD0635</vt:lpwstr>
  </property>
  <property fmtid="{D5CDD505-2E9C-101B-9397-08002B2CF9AE}" pid="3" name="MediaServiceImageTags">
    <vt:lpwstr/>
  </property>
</Properties>
</file>