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ntctransport.sharepoint.com/Organisationspyramid/DIGITALISERING OCH HÅLLBARHET/Räknare lastens påverkan på utsläpp/"/>
    </mc:Choice>
  </mc:AlternateContent>
  <xr:revisionPtr revIDLastSave="453" documentId="8_{69DECFEB-7D24-4353-886A-E1112F50F065}" xr6:coauthVersionLast="47" xr6:coauthVersionMax="47" xr10:uidLastSave="{6E153F94-56E4-4CA9-9C01-795061A0498E}"/>
  <bookViews>
    <workbookView xWindow="57480" yWindow="-120" windowWidth="51840" windowHeight="21120" firstSheet="2" activeTab="5" xr2:uid="{00000000-000D-0000-FFFF-FFFF00000000}"/>
  </bookViews>
  <sheets>
    <sheet name="Tietovälilehti" sheetId="10" r:id="rId1"/>
    <sheet name="1. tavaramittoja ja täysperiä" sheetId="4" r:id="rId2"/>
    <sheet name="2. tavaramittoja ja perävaunut" sheetId="3" r:id="rId3"/>
    <sheet name="3. perävaunu vs täysperä" sheetId="6" r:id="rId4"/>
    <sheet name="4. lähetyksen koko" sheetId="9" r:id="rId5"/>
    <sheet name="5. kuorman paino"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8" l="1"/>
  <c r="C19" i="4"/>
  <c r="H67" i="9"/>
  <c r="H71" i="9" s="1"/>
  <c r="H53" i="9"/>
  <c r="H54" i="9"/>
  <c r="H52" i="9"/>
  <c r="D67" i="9"/>
  <c r="D68" i="9" s="1"/>
  <c r="G55" i="9"/>
  <c r="H70" i="9" s="1"/>
  <c r="H32" i="9"/>
  <c r="H36" i="9" s="1"/>
  <c r="H18" i="9"/>
  <c r="H19" i="9"/>
  <c r="H17" i="9"/>
  <c r="G20" i="9"/>
  <c r="D32" i="9"/>
  <c r="D33" i="9" s="1"/>
  <c r="C55" i="9"/>
  <c r="C20" i="9"/>
  <c r="D54" i="9"/>
  <c r="D19" i="9"/>
  <c r="D53" i="9"/>
  <c r="D18" i="9"/>
  <c r="D52" i="9"/>
  <c r="D17" i="9"/>
  <c r="D8" i="9"/>
  <c r="D55" i="9" l="1"/>
  <c r="D70" i="9"/>
  <c r="H69" i="9"/>
  <c r="H55" i="9"/>
  <c r="D69" i="9"/>
  <c r="H34" i="9"/>
  <c r="H35" i="9"/>
  <c r="D34" i="9"/>
  <c r="D35" i="9"/>
  <c r="H33" i="9"/>
  <c r="H68" i="9"/>
  <c r="H20" i="9"/>
  <c r="D20" i="9"/>
  <c r="H54" i="8"/>
  <c r="H53" i="8"/>
  <c r="H52" i="8"/>
  <c r="H50" i="8"/>
  <c r="H51" i="8" s="1"/>
  <c r="H55" i="8" s="1"/>
  <c r="D54" i="8"/>
  <c r="D53" i="8"/>
  <c r="D52" i="8"/>
  <c r="D50" i="8"/>
  <c r="D51" i="8" s="1"/>
  <c r="D55" i="8" s="1"/>
  <c r="H25" i="8"/>
  <c r="H24" i="8"/>
  <c r="H23" i="8"/>
  <c r="H22" i="8"/>
  <c r="H21" i="8"/>
  <c r="D21" i="8"/>
  <c r="D25" i="8"/>
  <c r="D23" i="8"/>
  <c r="D24" i="8"/>
  <c r="D22" i="8"/>
  <c r="D26" i="8" s="1"/>
  <c r="G20" i="6"/>
  <c r="C20" i="6"/>
  <c r="H19" i="6"/>
  <c r="D19" i="6"/>
  <c r="H17" i="6"/>
  <c r="D18" i="6"/>
  <c r="H18" i="6"/>
  <c r="D17" i="6"/>
  <c r="D8" i="6"/>
  <c r="G19" i="4"/>
  <c r="H18" i="4"/>
  <c r="D18" i="4"/>
  <c r="H17" i="4"/>
  <c r="D17" i="4"/>
  <c r="H16" i="4"/>
  <c r="D16" i="4"/>
  <c r="G8" i="4"/>
  <c r="D8" i="4"/>
  <c r="G9" i="4" l="1"/>
  <c r="H37" i="9"/>
  <c r="F44" i="9"/>
  <c r="F80" i="9"/>
  <c r="H72" i="9"/>
  <c r="F81" i="9" s="1"/>
  <c r="D71" i="9"/>
  <c r="D36" i="9"/>
  <c r="D37" i="9"/>
  <c r="D38" i="9" s="1"/>
  <c r="H56" i="8"/>
  <c r="H27" i="8"/>
  <c r="D20" i="6"/>
  <c r="D34" i="6" s="1"/>
  <c r="H20" i="6"/>
  <c r="D32" i="6"/>
  <c r="D36" i="6" s="1"/>
  <c r="D35" i="6"/>
  <c r="D19" i="4"/>
  <c r="D32" i="4" s="1"/>
  <c r="D33" i="4" s="1"/>
  <c r="D37" i="4" s="1"/>
  <c r="H19" i="4"/>
  <c r="H38" i="9" l="1"/>
  <c r="F41" i="9" s="1"/>
  <c r="F45" i="9"/>
  <c r="H73" i="9"/>
  <c r="D35" i="4"/>
  <c r="D34" i="4"/>
  <c r="D72" i="9"/>
  <c r="H34" i="6"/>
  <c r="H32" i="6"/>
  <c r="H33" i="6" s="1"/>
  <c r="H37" i="6" s="1"/>
  <c r="H34" i="4"/>
  <c r="H35" i="4"/>
  <c r="H32" i="4"/>
  <c r="H33" i="4" s="1"/>
  <c r="H37" i="4" s="1"/>
  <c r="H35" i="6"/>
  <c r="D33" i="6"/>
  <c r="D37" i="6" s="1"/>
  <c r="D36" i="4"/>
  <c r="D38" i="4" s="1"/>
  <c r="D73" i="9" l="1"/>
  <c r="F77" i="9" s="1"/>
  <c r="D38" i="6"/>
  <c r="F44" i="6"/>
  <c r="F45" i="6" s="1"/>
  <c r="D56" i="8"/>
  <c r="F59" i="8" s="1"/>
  <c r="D27" i="8"/>
  <c r="F30" i="8" s="1"/>
  <c r="F44" i="4"/>
  <c r="F45" i="4" s="1"/>
  <c r="H36" i="4"/>
  <c r="H38" i="4" s="1"/>
  <c r="F41" i="4" s="1"/>
  <c r="H36" i="6"/>
  <c r="H38" i="6" s="1"/>
  <c r="F41" i="6" l="1"/>
  <c r="G19" i="3"/>
  <c r="H18" i="3"/>
  <c r="H17" i="3"/>
  <c r="H16" i="3"/>
  <c r="G8" i="3"/>
  <c r="C19" i="3"/>
  <c r="D18" i="3"/>
  <c r="D17" i="3"/>
  <c r="D16" i="3"/>
  <c r="D8" i="3"/>
  <c r="G9" i="3" s="1"/>
  <c r="H19" i="3" l="1"/>
  <c r="H35" i="3" s="1"/>
  <c r="D19" i="3"/>
  <c r="D35" i="3" s="1"/>
  <c r="D32" i="3" l="1"/>
  <c r="D36" i="3" s="1"/>
  <c r="D34" i="3"/>
  <c r="H32" i="3"/>
  <c r="H36" i="3" s="1"/>
  <c r="H34" i="3"/>
  <c r="D33" i="3"/>
  <c r="D37" i="3" s="1"/>
  <c r="H33" i="3" l="1"/>
  <c r="D38" i="3"/>
  <c r="H37" i="3" l="1"/>
  <c r="F45" i="3"/>
  <c r="F46" i="3" l="1"/>
  <c r="H38" i="3"/>
  <c r="F42" i="3" s="1"/>
</calcChain>
</file>

<file path=xl/sharedStrings.xml><?xml version="1.0" encoding="utf-8"?>
<sst xmlns="http://schemas.openxmlformats.org/spreadsheetml/2006/main" count="273" uniqueCount="52">
  <si>
    <t>Diesel</t>
  </si>
  <si>
    <t>HVO 100</t>
  </si>
  <si>
    <t>Diesel --&gt; HVO100</t>
  </si>
  <si>
    <t>Trailer (32 ton)</t>
  </si>
  <si>
    <t>Bil och Släp (42 ton)</t>
  </si>
  <si>
    <t>Km</t>
  </si>
  <si>
    <t>HVO100</t>
  </si>
  <si>
    <t>Vertaile, miten voit vähentää päästöjä muuttamalla tavarankokoja ja käyttämällä enemmän kuormatilaa</t>
  </si>
  <si>
    <t>Tavaran mitat (lähtötilanne)</t>
  </si>
  <si>
    <t>Korkeus (m)</t>
  </si>
  <si>
    <t>Leveys (m)</t>
  </si>
  <si>
    <t>Pituus (m)</t>
  </si>
  <si>
    <t>Tilavuus</t>
  </si>
  <si>
    <t>Paino (kg)</t>
  </si>
  <si>
    <t>Matka (km)</t>
  </si>
  <si>
    <t>Tavaran mitat (muutettu)</t>
  </si>
  <si>
    <t>Päästökertoimet WTW</t>
  </si>
  <si>
    <t>Yleinen täysperä (38 tonnia)</t>
  </si>
  <si>
    <t>NTC täysperä (42 tonnia)</t>
  </si>
  <si>
    <t>Mitat</t>
  </si>
  <si>
    <t>Mahtuvien kollien määrä</t>
  </si>
  <si>
    <t>Kuorman paino (tonnia)</t>
  </si>
  <si>
    <t>Kulutus l/100km</t>
  </si>
  <si>
    <t>Tilavuuden täyttöaste</t>
  </si>
  <si>
    <t>Täyttöaste visualisoitu</t>
  </si>
  <si>
    <t>Kuorman vaikutus päästöihin</t>
  </si>
  <si>
    <t>Päästöjen prosenttimuutos tonnikilometriä kohti</t>
  </si>
  <si>
    <t>Päästöt kuormaa kohti HVO 100:lla</t>
  </si>
  <si>
    <t>Mahdollinen päästövähennys HVO 100:lla</t>
  </si>
  <si>
    <t>Yleinen perävaunu (38 tonnia)</t>
  </si>
  <si>
    <t>NTC perävaunu (32 ton)</t>
  </si>
  <si>
    <t xml:space="preserve">Vertaa rahtisi päästöjä sen mukaan, kulkeeko se perävaunulla vai suuremmalla kuormalla täysperällä.	</t>
  </si>
  <si>
    <t>Tavaran mitat</t>
  </si>
  <si>
    <t>Vertaa päästöjä sen mukaan, kuinka monta kollia lähetät</t>
  </si>
  <si>
    <t>Lastattujen kollien määrä (lähtökohta)</t>
  </si>
  <si>
    <t>Lastattujen kollien määrä (muutos)</t>
  </si>
  <si>
    <t>Perävaunu (32 ton)</t>
  </si>
  <si>
    <t>Täysperä (42 ton)</t>
  </si>
  <si>
    <t>Vertaile, miten eri kuormapainot vaikuttavat päästöihin</t>
  </si>
  <si>
    <t>Toimitustiedot</t>
  </si>
  <si>
    <t>Rahti 1</t>
  </si>
  <si>
    <t>Rahti 2</t>
  </si>
  <si>
    <t>tonnia</t>
  </si>
  <si>
    <t>Päästökerroin WTW</t>
  </si>
  <si>
    <t>Rahti 1 perävaunu (32 tonnia)</t>
  </si>
  <si>
    <t>Rahti 2 perävaunu (32 tonnia)</t>
  </si>
  <si>
    <t>Päästöjen muutos tonnikilometriä kohti</t>
  </si>
  <si>
    <t>Rahti 1 täysperä (42 ton)</t>
  </si>
  <si>
    <t>Rahti 2 täysperä (42 ton)</t>
  </si>
  <si>
    <t>Päästöt kgCO2e kuormaa kohti</t>
  </si>
  <si>
    <t>Päästöt KgCO2e/tkm</t>
  </si>
  <si>
    <t>Tonnikilometrit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</si>
</sst>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
  </numFmts>
  <fonts count="5"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CC00"/>
        <bgColor indexed="64"/>
      </patternFill>
    </fill>
    <fill>
      <patternFill patternType="solid">
        <fgColor theme="4" tint="0.59999389629810485"/>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73">
    <xf numFmtId="0" fontId="0" fillId="0" borderId="0" xfId="0"/>
    <xf numFmtId="164" fontId="0" fillId="0" borderId="0" xfId="0" applyNumberFormat="1"/>
    <xf numFmtId="10" fontId="0" fillId="0" borderId="0" xfId="0" applyNumberFormat="1"/>
    <xf numFmtId="0" fontId="0" fillId="0" borderId="0" xfId="0" applyAlignment="1">
      <alignment horizontal="right"/>
    </xf>
    <xf numFmtId="0" fontId="1" fillId="0" borderId="0" xfId="0" applyFont="1"/>
    <xf numFmtId="0" fontId="0" fillId="0" borderId="4" xfId="0" applyBorder="1" applyAlignment="1">
      <alignment horizontal="right"/>
    </xf>
    <xf numFmtId="0" fontId="0" fillId="0" borderId="5" xfId="0" applyBorder="1"/>
    <xf numFmtId="0" fontId="0" fillId="0" borderId="4" xfId="0" applyBorder="1"/>
    <xf numFmtId="10" fontId="0" fillId="0" borderId="5" xfId="0" applyNumberFormat="1" applyBorder="1"/>
    <xf numFmtId="0" fontId="0" fillId="0" borderId="6" xfId="0" applyBorder="1"/>
    <xf numFmtId="0" fontId="0" fillId="0" borderId="7" xfId="0" applyBorder="1" applyAlignment="1">
      <alignment horizontal="right"/>
    </xf>
    <xf numFmtId="0" fontId="0" fillId="0" borderId="9" xfId="0" applyBorder="1"/>
    <xf numFmtId="0" fontId="0" fillId="0" borderId="10" xfId="0" applyBorder="1" applyAlignment="1">
      <alignment horizontal="right"/>
    </xf>
    <xf numFmtId="0" fontId="0" fillId="0" borderId="11" xfId="0" applyBorder="1"/>
    <xf numFmtId="0" fontId="0" fillId="0" borderId="3" xfId="0" applyBorder="1"/>
    <xf numFmtId="0" fontId="0" fillId="0" borderId="6" xfId="0" applyBorder="1" applyAlignment="1">
      <alignment horizontal="right"/>
    </xf>
    <xf numFmtId="0" fontId="0" fillId="0" borderId="7" xfId="0" applyBorder="1"/>
    <xf numFmtId="0" fontId="0" fillId="0" borderId="8" xfId="0" applyBorder="1"/>
    <xf numFmtId="0" fontId="0" fillId="0" borderId="10" xfId="0" applyBorder="1"/>
    <xf numFmtId="0" fontId="0" fillId="0" borderId="2" xfId="0" applyBorder="1"/>
    <xf numFmtId="0" fontId="0" fillId="0" borderId="11" xfId="0" applyBorder="1" applyProtection="1">
      <protection locked="0"/>
    </xf>
    <xf numFmtId="0" fontId="0" fillId="0" borderId="14" xfId="0" applyBorder="1"/>
    <xf numFmtId="0" fontId="0" fillId="0" borderId="15" xfId="0" applyBorder="1"/>
    <xf numFmtId="0" fontId="0" fillId="0" borderId="1" xfId="0" applyBorder="1"/>
    <xf numFmtId="1" fontId="0" fillId="0" borderId="5" xfId="0" applyNumberFormat="1" applyBorder="1"/>
    <xf numFmtId="164" fontId="0" fillId="0" borderId="16" xfId="0" applyNumberFormat="1" applyBorder="1"/>
    <xf numFmtId="0" fontId="0" fillId="0" borderId="17" xfId="0" applyBorder="1"/>
    <xf numFmtId="2" fontId="0" fillId="0" borderId="11" xfId="0" applyNumberFormat="1" applyBorder="1"/>
    <xf numFmtId="164" fontId="0" fillId="0" borderId="11" xfId="0" applyNumberFormat="1" applyBorder="1"/>
    <xf numFmtId="164" fontId="0" fillId="0" borderId="5" xfId="0" applyNumberFormat="1" applyBorder="1"/>
    <xf numFmtId="10" fontId="0" fillId="2" borderId="9" xfId="0" applyNumberFormat="1" applyFill="1" applyBorder="1"/>
    <xf numFmtId="167" fontId="0" fillId="0" borderId="5" xfId="0" applyNumberFormat="1" applyBorder="1"/>
    <xf numFmtId="0" fontId="1" fillId="0" borderId="9" xfId="0" applyFont="1" applyBorder="1"/>
    <xf numFmtId="167" fontId="0" fillId="2" borderId="9" xfId="0" applyNumberFormat="1" applyFill="1" applyBorder="1"/>
    <xf numFmtId="0" fontId="0" fillId="4" borderId="11" xfId="0" applyFill="1" applyBorder="1" applyProtection="1">
      <protection locked="0"/>
    </xf>
    <xf numFmtId="0" fontId="0" fillId="4" borderId="9" xfId="0" applyFill="1" applyBorder="1" applyProtection="1">
      <protection locked="0"/>
    </xf>
    <xf numFmtId="167" fontId="1" fillId="2" borderId="9" xfId="0" applyNumberFormat="1" applyFont="1" applyFill="1" applyBorder="1"/>
    <xf numFmtId="0" fontId="2" fillId="0" borderId="0" xfId="0" applyFont="1" applyAlignment="1">
      <alignment horizontal="center"/>
    </xf>
    <xf numFmtId="0" fontId="0" fillId="4" borderId="15" xfId="0" applyFill="1" applyBorder="1" applyProtection="1">
      <protection locked="0"/>
    </xf>
    <xf numFmtId="0" fontId="1" fillId="0" borderId="7" xfId="0" applyFont="1" applyBorder="1" applyAlignment="1">
      <alignment horizontal="right"/>
    </xf>
    <xf numFmtId="165" fontId="1" fillId="0" borderId="8" xfId="0" applyNumberFormat="1" applyFont="1" applyBorder="1"/>
    <xf numFmtId="166" fontId="1" fillId="0" borderId="8" xfId="0" applyNumberFormat="1" applyFont="1" applyBorder="1"/>
    <xf numFmtId="0" fontId="0" fillId="4" borderId="27" xfId="0" applyFill="1" applyBorder="1" applyProtection="1">
      <protection locked="0"/>
    </xf>
    <xf numFmtId="0" fontId="1" fillId="0" borderId="0" xfId="0" applyFont="1" applyAlignment="1">
      <alignment horizontal="center"/>
    </xf>
    <xf numFmtId="0" fontId="0" fillId="0" borderId="9" xfId="0" applyBorder="1" applyAlignment="1">
      <alignment horizontal="center"/>
    </xf>
    <xf numFmtId="0" fontId="1" fillId="0" borderId="26" xfId="0" applyFont="1" applyBorder="1" applyAlignment="1">
      <alignment horizontal="center"/>
    </xf>
    <xf numFmtId="0" fontId="1" fillId="0" borderId="10" xfId="0" applyFont="1" applyBorder="1" applyAlignment="1">
      <alignment horizontal="center"/>
    </xf>
    <xf numFmtId="0" fontId="0" fillId="0" borderId="9" xfId="0" applyBorder="1" applyAlignment="1">
      <alignment horizontal="center"/>
    </xf>
    <xf numFmtId="0" fontId="1" fillId="3" borderId="19" xfId="0" applyFont="1" applyFill="1" applyBorder="1" applyAlignment="1">
      <alignment horizontal="center"/>
    </xf>
    <xf numFmtId="0" fontId="1" fillId="3" borderId="29" xfId="0" applyFont="1" applyFill="1" applyBorder="1" applyAlignment="1">
      <alignment horizontal="center"/>
    </xf>
    <xf numFmtId="0" fontId="1" fillId="3" borderId="18" xfId="0" applyFont="1" applyFill="1" applyBorder="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20" xfId="0" applyBorder="1" applyAlignment="1">
      <alignment horizontal="center"/>
    </xf>
    <xf numFmtId="0" fontId="0" fillId="0" borderId="28" xfId="0"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171451</xdr:rowOff>
    </xdr:from>
    <xdr:to>
      <xdr:col>10</xdr:col>
      <xdr:colOff>283633</xdr:colOff>
      <xdr:row>54</xdr:row>
      <xdr:rowOff>66675</xdr:rowOff>
    </xdr:to>
    <xdr:sp macro="" textlink="">
      <xdr:nvSpPr>
        <xdr:cNvPr id="2" name="textruta 1">
          <a:extLst>
            <a:ext uri="{FF2B5EF4-FFF2-40B4-BE49-F238E27FC236}">
              <a16:creationId xmlns:a16="http://schemas.microsoft.com/office/drawing/2014/main" id="{4CA46414-35CA-63F2-AE9F-D2DBD29C13C4}"/>
            </a:ext>
          </a:extLst>
        </xdr:cNvPr>
        <xdr:cNvSpPr txBox="1"/>
      </xdr:nvSpPr>
      <xdr:spPr>
        <a:xfrm>
          <a:off x="647700" y="352426"/>
          <a:ext cx="6112933" cy="948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p>
        <a:p>
          <a:endParaRPr lang="sv-FI" sz="1100"/>
        </a:p>
        <a:p>
          <a:endParaRPr lang="sv-FI" sz="1100"/>
        </a:p>
        <a:p>
          <a:endParaRPr lang="sv-FI" sz="1100"/>
        </a:p>
        <a:p>
          <a:endParaRPr lang="sv-FI" sz="1100"/>
        </a:p>
        <a:p>
          <a:endParaRPr lang="sv-FI" sz="1100"/>
        </a:p>
        <a:p>
          <a:endParaRPr lang="sv-FI" sz="1100"/>
        </a:p>
        <a:p>
          <a:endParaRPr lang="sv-FI" sz="1100"/>
        </a:p>
        <a:p>
          <a:r>
            <a:rPr lang="sv-FI" sz="1100" b="1"/>
            <a:t>Kuorman vaikutus päästöihin</a:t>
          </a:r>
        </a:p>
        <a:p>
          <a:r>
            <a:rPr lang="sv-FI" sz="1100" b="0"/>
            <a:t>Tällä laskurilla voit vertailla eri tavaran mittojen, kuorman koon ja kaluston vaikutusta kuljetuspäästöihin. Huomaa, että kaikki laskelmat ovat suuntaa-antavia ja että päästöjen vaihtelu riippuu myös monista muista tekijöistä.</a:t>
          </a:r>
        </a:p>
        <a:p>
          <a:endParaRPr lang="sv-FI" sz="1100" baseline="0"/>
        </a:p>
        <a:p>
          <a:r>
            <a:rPr lang="sv-FI" sz="1100"/>
            <a:t>Laskurit on suunniteltu niin, että asetat aina ensin lähtötilanteen ja sitten kokeilet muutosta saadaksesi tuloksen siitä, miten päästöt ovat muuttuneet. Päästöjen muutos ilmoitetaan tonnikilometriä kohti, joka on suoritusta kuvaava yksikkö (kuorman paino x ajetut kilometrit).</a:t>
          </a:r>
        </a:p>
        <a:p>
          <a:endParaRPr lang="sv-FI" sz="1100"/>
        </a:p>
        <a:p>
          <a:r>
            <a:rPr lang="sv-FI" sz="1100" b="1" baseline="0"/>
            <a:t>Lehdet 1, 2 ja 3</a:t>
          </a:r>
        </a:p>
        <a:p>
          <a:r>
            <a:rPr lang="sv-FI" sz="1100" baseline="0"/>
            <a:t>Kahdella ensimmäisellä lehdellä on laskureita, joilla voit vertailla, miten erikokoiset tavarat vaikuttavat siihen, kuinka täyteen kuormaa voidaan lastata, ja miten tämä vaikuttaa päästöihin. Vertailussa verrataan yleismitoitettuja perävaunuja NTC-perävaunuihin, joilla on maksimaaliset kantavuudet ja sisäiset mitat. Näin vertaillaan myös sitä, miten suurempaa kuormatilaa voidaan hyödyntää päästöjen vähentämiseksi.</a:t>
          </a:r>
        </a:p>
        <a:p>
          <a:endParaRPr lang="sv-FI" sz="1100" baseline="0"/>
        </a:p>
        <a:p>
          <a:r>
            <a:rPr lang="fi-FI" sz="1100">
              <a:solidFill>
                <a:schemeClr val="dk1"/>
              </a:solidFill>
              <a:effectLst/>
              <a:latin typeface="+mn-lt"/>
              <a:ea typeface="+mn-ea"/>
              <a:cs typeface="+mn-cs"/>
            </a:rPr>
            <a:t>Lehdessä 3 laskuri vertaa tietyn tyyppistä tavaraa, kuinka paljon voidaan lastata perävaunuun vs täysperään tai b-linkkiin ja perävaunuun. Laskuri antaa sitten tuloksen siitä, miten päästöt muuttuvat, jos ajetaan suuremmalla yhdistelmällä, jossa on suurempi kuorma.</a:t>
          </a:r>
        </a:p>
        <a:p>
          <a:endParaRPr lang="sv-FI" sz="1100">
            <a:solidFill>
              <a:schemeClr val="dk1"/>
            </a:solidFill>
            <a:effectLst/>
            <a:latin typeface="+mn-lt"/>
            <a:ea typeface="+mn-ea"/>
            <a:cs typeface="+mn-cs"/>
          </a:endParaRPr>
        </a:p>
        <a:p>
          <a:r>
            <a:rPr lang="sv-FI" sz="1100" b="1">
              <a:solidFill>
                <a:schemeClr val="dk1"/>
              </a:solidFill>
              <a:effectLst/>
              <a:latin typeface="+mn-lt"/>
              <a:ea typeface="+mn-ea"/>
              <a:cs typeface="+mn-cs"/>
            </a:rPr>
            <a:t>Lehdet 4 ja 5</a:t>
          </a:r>
        </a:p>
        <a:p>
          <a:r>
            <a:rPr lang="fi-FI" sz="1100">
              <a:solidFill>
                <a:schemeClr val="dk1"/>
              </a:solidFill>
              <a:effectLst/>
              <a:latin typeface="+mn-lt"/>
              <a:ea typeface="+mn-ea"/>
              <a:cs typeface="+mn-cs"/>
            </a:rPr>
            <a:t>Lehdessä 4 voi verrata, miten päästöt muuttuvat, jos lähetetään suurempia eriä. Syötä tavaran mitat ja kokeile, kuinka monta kollia laitat kuormiin.</a:t>
          </a:r>
          <a:endParaRPr lang="sv-FI" sz="1100">
            <a:solidFill>
              <a:schemeClr val="dk1"/>
            </a:solidFill>
            <a:effectLst/>
            <a:latin typeface="+mn-lt"/>
            <a:ea typeface="+mn-ea"/>
            <a:cs typeface="+mn-cs"/>
          </a:endParaRPr>
        </a:p>
        <a:p>
          <a:endParaRPr lang="sv-FI" sz="1100" baseline="0"/>
        </a:p>
        <a:p>
          <a:r>
            <a:rPr lang="sv-FI" sz="1100" baseline="0"/>
            <a:t>Lehdessä 5 voit suoraan verrata, miten eri kuormien painot vaikuttavat päästöihin.</a:t>
          </a:r>
        </a:p>
        <a:p>
          <a:endParaRPr lang="sv-FI" sz="1100" b="1" baseline="0"/>
        </a:p>
        <a:p>
          <a:r>
            <a:rPr lang="sv-FI" sz="1100" b="1" baseline="0"/>
            <a:t>Diesel ja HVO100</a:t>
          </a:r>
        </a:p>
        <a:p>
          <a:r>
            <a:rPr lang="sv-FI" sz="1100" b="0" baseline="0"/>
            <a:t>Laskureissa on myös vertailu HVO100:n tankkaamisesta dieselin sijasta. Käytämme tilastokeskuksesta ja openco2.net otettuja päästökertoimia dieselille Suomessa ja polttoainetoimittajan päästökerrointa HVO100:lle. Oletamme myös, että HVO100 kuluttaa 4 prosenttia enemmän polttoainetta kuin diesel. Tämäkin vertailu voi tietysti vaihdella eri olosuhteista riippuen ja sitä on pidettävä suuntaa-antavana.</a:t>
          </a:r>
        </a:p>
        <a:p>
          <a:endParaRPr lang="sv-FI" sz="1100" b="1" baseline="0"/>
        </a:p>
        <a:p>
          <a:r>
            <a:rPr lang="sv-FI" sz="1100" b="1" baseline="0"/>
            <a:t>Huom!</a:t>
          </a:r>
        </a:p>
        <a:p>
          <a:r>
            <a:rPr lang="sv-FI" sz="1100" b="0" baseline="0"/>
            <a:t>Ota huomioon, että miten erityyppisiä tavaroita voidaan lastata, vaihtelee. Ensimmäiset 3 laskuria pyrkivät aina täyttämään kuorman mahdollisimman täyteen antamillasi mitoilla. Jos tavaran korkeus sallii sen, laskuri täyttää myös korkeudella olevan tilan. Se siis pinoaa tavarat.</a:t>
          </a:r>
        </a:p>
        <a:p>
          <a:endParaRPr lang="sv-FI" sz="1100" baseline="0"/>
        </a:p>
        <a:p>
          <a:r>
            <a:rPr lang="sv-FI" sz="1100" baseline="0"/>
            <a:t>Jos haluat vertailla tavaroita, jotka eivät ole pinottavia, mutta joiden mitat ovat silti matalat, voit käyttää lehden 4 tai 5 laskuria.</a:t>
          </a:r>
        </a:p>
        <a:p>
          <a:endParaRPr lang="sv-FI" sz="1100" baseline="0"/>
        </a:p>
        <a:p>
          <a:r>
            <a:rPr lang="sv-FI" sz="1100" baseline="0"/>
            <a:t>Laskurit on nähtävä työkaluina, joiden avulla voidaan vertailla ja kokeilla, miten päästöjä voidaan mahdollisesti vähentää riippuen siitä, paljonko tavaraa lastataan. Todellinen tulos riippuu myös monista muista tekijöistä, joita laskuri ei voi ottaa huomioon. </a:t>
          </a:r>
        </a:p>
      </xdr:txBody>
    </xdr:sp>
    <xdr:clientData/>
  </xdr:twoCellAnchor>
  <xdr:twoCellAnchor editAs="oneCell">
    <xdr:from>
      <xdr:col>1</xdr:col>
      <xdr:colOff>257176</xdr:colOff>
      <xdr:row>2</xdr:row>
      <xdr:rowOff>152400</xdr:rowOff>
    </xdr:from>
    <xdr:to>
      <xdr:col>6</xdr:col>
      <xdr:colOff>276671</xdr:colOff>
      <xdr:row>8</xdr:row>
      <xdr:rowOff>122767</xdr:rowOff>
    </xdr:to>
    <xdr:pic>
      <xdr:nvPicPr>
        <xdr:cNvPr id="3" name="Bildobjekt 2">
          <a:extLst>
            <a:ext uri="{FF2B5EF4-FFF2-40B4-BE49-F238E27FC236}">
              <a16:creationId xmlns:a16="http://schemas.microsoft.com/office/drawing/2014/main" id="{9300252D-AA79-4BED-BAFB-C2E345B8F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514350"/>
          <a:ext cx="3257995" cy="1056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734484</xdr:colOff>
      <xdr:row>3</xdr:row>
      <xdr:rowOff>9761</xdr:rowOff>
    </xdr:from>
    <xdr:to>
      <xdr:col>4</xdr:col>
      <xdr:colOff>2345237</xdr:colOff>
      <xdr:row>11</xdr:row>
      <xdr:rowOff>171505</xdr:rowOff>
    </xdr:to>
    <xdr:pic>
      <xdr:nvPicPr>
        <xdr:cNvPr id="3" name="Bildobjekt 2">
          <a:extLst>
            <a:ext uri="{FF2B5EF4-FFF2-40B4-BE49-F238E27FC236}">
              <a16:creationId xmlns:a16="http://schemas.microsoft.com/office/drawing/2014/main" id="{A0E90316-5DAC-41BA-83C3-046DD4489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5534" y="590786"/>
          <a:ext cx="1610753" cy="1609544"/>
        </a:xfrm>
        <a:prstGeom prst="rect">
          <a:avLst/>
        </a:prstGeom>
      </xdr:spPr>
    </xdr:pic>
    <xdr:clientData/>
  </xdr:twoCellAnchor>
  <xdr:twoCellAnchor editAs="oneCell">
    <xdr:from>
      <xdr:col>4</xdr:col>
      <xdr:colOff>190501</xdr:colOff>
      <xdr:row>47</xdr:row>
      <xdr:rowOff>78316</xdr:rowOff>
    </xdr:from>
    <xdr:to>
      <xdr:col>5</xdr:col>
      <xdr:colOff>655545</xdr:colOff>
      <xdr:row>53</xdr:row>
      <xdr:rowOff>123795</xdr:rowOff>
    </xdr:to>
    <xdr:pic>
      <xdr:nvPicPr>
        <xdr:cNvPr id="10" name="Bildobjekt 9">
          <a:extLst>
            <a:ext uri="{FF2B5EF4-FFF2-40B4-BE49-F238E27FC236}">
              <a16:creationId xmlns:a16="http://schemas.microsoft.com/office/drawing/2014/main" id="{E7050199-74D0-A62E-2517-D112A02F0D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8176" y="8460316"/>
          <a:ext cx="3484472" cy="1130300"/>
        </a:xfrm>
        <a:prstGeom prst="rect">
          <a:avLst/>
        </a:prstGeom>
      </xdr:spPr>
    </xdr:pic>
    <xdr:clientData/>
  </xdr:twoCellAnchor>
  <xdr:twoCellAnchor>
    <xdr:from>
      <xdr:col>8</xdr:col>
      <xdr:colOff>476250</xdr:colOff>
      <xdr:row>11</xdr:row>
      <xdr:rowOff>182032</xdr:rowOff>
    </xdr:from>
    <xdr:to>
      <xdr:col>13</xdr:col>
      <xdr:colOff>721784</xdr:colOff>
      <xdr:row>30</xdr:row>
      <xdr:rowOff>75141</xdr:rowOff>
    </xdr:to>
    <xdr:sp macro="" textlink="">
      <xdr:nvSpPr>
        <xdr:cNvPr id="2" name="textruta 1">
          <a:extLst>
            <a:ext uri="{FF2B5EF4-FFF2-40B4-BE49-F238E27FC236}">
              <a16:creationId xmlns:a16="http://schemas.microsoft.com/office/drawing/2014/main" id="{5AADC815-FD0A-FF5D-F5AE-F5795070727D}"/>
            </a:ext>
          </a:extLst>
        </xdr:cNvPr>
        <xdr:cNvSpPr txBox="1"/>
      </xdr:nvSpPr>
      <xdr:spPr>
        <a:xfrm>
          <a:off x="11296650" y="2210857"/>
          <a:ext cx="4188884" cy="3360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Ohjeet</a:t>
          </a:r>
        </a:p>
        <a:p>
          <a:endParaRPr lang="sv-FI" sz="1100"/>
        </a:p>
        <a:p>
          <a:r>
            <a:rPr lang="sv-FI" sz="1100"/>
            <a:t>Syötä tavaroiden alkuperäiset mitat kohtaan Tavaroiden mitat (lähtötilanne) ja selvitä, miten tavaroiden mittojen muuttaminen vaikuttaa päästöihin. Muutetut tavaran mitat syötetään kohtaan Tavaran mitat (Muutettu).</a:t>
          </a:r>
        </a:p>
        <a:p>
          <a:endParaRPr lang="sv-FI" sz="1100" baseline="0"/>
        </a:p>
        <a:p>
          <a:r>
            <a:rPr lang="sv-FI" sz="1100" baseline="0"/>
            <a:t>Tavaroiden alkuperäiset mitat lastataan yleiseen täysperään, kun taas tavarat, joiden mitat ovat muuttuneet, lastataan NTC-täysperään, jonka kantavuus on suurempi. Näin vertaillaan, miten tavaroiden kokoja muuttamalla voidaan hyödyntää suurempaa kuormatilaa ja saada pienemmät päästöt. </a:t>
          </a:r>
        </a:p>
        <a:p>
          <a:endParaRPr lang="sv-FI" sz="1100" baseline="0"/>
        </a:p>
        <a:p>
          <a:r>
            <a:rPr lang="sv-FI" sz="1100" baseline="0"/>
            <a:t>Laskuri antaa sitten tuloksen siitä, kuinka suuri prosentuaalinen ero päästöissä on.</a:t>
          </a:r>
        </a:p>
        <a:p>
          <a:endParaRPr lang="sv-FI" sz="1100" baseline="0"/>
        </a:p>
        <a:p>
          <a:r>
            <a:rPr lang="sv-FI" sz="1100"/>
            <a:t>Huomaa, että laskuri pyrkii aina lastaamaan mahdollisimman paljon tavaraa syötettyjen tavaroiden mittojen mukaan. Jos tavaran mitat sallivat, se myös pinoaa korkeutta.</a:t>
          </a:r>
        </a:p>
      </xdr:txBody>
    </xdr:sp>
    <xdr:clientData/>
  </xdr:twoCellAnchor>
  <xdr:twoCellAnchor editAs="oneCell">
    <xdr:from>
      <xdr:col>5</xdr:col>
      <xdr:colOff>49046</xdr:colOff>
      <xdr:row>20</xdr:row>
      <xdr:rowOff>142875</xdr:rowOff>
    </xdr:from>
    <xdr:to>
      <xdr:col>7</xdr:col>
      <xdr:colOff>1494778</xdr:colOff>
      <xdr:row>29</xdr:row>
      <xdr:rowOff>49518</xdr:rowOff>
    </xdr:to>
    <xdr:pic>
      <xdr:nvPicPr>
        <xdr:cNvPr id="5" name="Bildobjekt 4">
          <a:extLst>
            <a:ext uri="{FF2B5EF4-FFF2-40B4-BE49-F238E27FC236}">
              <a16:creationId xmlns:a16="http://schemas.microsoft.com/office/drawing/2014/main" id="{7772E55A-0BCD-995B-6DA5-A7FC88866E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59521" y="3829050"/>
          <a:ext cx="4475742" cy="1532245"/>
        </a:xfrm>
        <a:prstGeom prst="rect">
          <a:avLst/>
        </a:prstGeom>
      </xdr:spPr>
    </xdr:pic>
    <xdr:clientData/>
  </xdr:twoCellAnchor>
  <xdr:twoCellAnchor editAs="oneCell">
    <xdr:from>
      <xdr:col>1</xdr:col>
      <xdr:colOff>77258</xdr:colOff>
      <xdr:row>20</xdr:row>
      <xdr:rowOff>164041</xdr:rowOff>
    </xdr:from>
    <xdr:to>
      <xdr:col>3</xdr:col>
      <xdr:colOff>1487116</xdr:colOff>
      <xdr:row>29</xdr:row>
      <xdr:rowOff>8466</xdr:rowOff>
    </xdr:to>
    <xdr:pic>
      <xdr:nvPicPr>
        <xdr:cNvPr id="9" name="Bildobjekt 8">
          <a:extLst>
            <a:ext uri="{FF2B5EF4-FFF2-40B4-BE49-F238E27FC236}">
              <a16:creationId xmlns:a16="http://schemas.microsoft.com/office/drawing/2014/main" id="{2E86C62D-8C4E-0755-C644-96B69DA2DC3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3058" y="3850216"/>
          <a:ext cx="4301225" cy="147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550334</xdr:colOff>
      <xdr:row>3</xdr:row>
      <xdr:rowOff>17169</xdr:rowOff>
    </xdr:from>
    <xdr:to>
      <xdr:col>4</xdr:col>
      <xdr:colOff>2162175</xdr:colOff>
      <xdr:row>11</xdr:row>
      <xdr:rowOff>181016</xdr:rowOff>
    </xdr:to>
    <xdr:pic>
      <xdr:nvPicPr>
        <xdr:cNvPr id="4" name="Bildobjekt 3">
          <a:extLst>
            <a:ext uri="{FF2B5EF4-FFF2-40B4-BE49-F238E27FC236}">
              <a16:creationId xmlns:a16="http://schemas.microsoft.com/office/drawing/2014/main" id="{2384F18C-ABCB-4317-B5DC-DC939E15E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8009" y="388644"/>
          <a:ext cx="1610762" cy="1610568"/>
        </a:xfrm>
        <a:prstGeom prst="rect">
          <a:avLst/>
        </a:prstGeom>
      </xdr:spPr>
    </xdr:pic>
    <xdr:clientData/>
  </xdr:twoCellAnchor>
  <xdr:twoCellAnchor editAs="oneCell">
    <xdr:from>
      <xdr:col>4</xdr:col>
      <xdr:colOff>201084</xdr:colOff>
      <xdr:row>48</xdr:row>
      <xdr:rowOff>96599</xdr:rowOff>
    </xdr:from>
    <xdr:to>
      <xdr:col>5</xdr:col>
      <xdr:colOff>514366</xdr:colOff>
      <xdr:row>54</xdr:row>
      <xdr:rowOff>95248</xdr:rowOff>
    </xdr:to>
    <xdr:pic>
      <xdr:nvPicPr>
        <xdr:cNvPr id="7" name="Bildobjekt 6">
          <a:extLst>
            <a:ext uri="{FF2B5EF4-FFF2-40B4-BE49-F238E27FC236}">
              <a16:creationId xmlns:a16="http://schemas.microsoft.com/office/drawing/2014/main" id="{9C90CFFD-7C3F-41C5-9016-1544D81F8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8759" y="8659574"/>
          <a:ext cx="3331633" cy="1084499"/>
        </a:xfrm>
        <a:prstGeom prst="rect">
          <a:avLst/>
        </a:prstGeom>
      </xdr:spPr>
    </xdr:pic>
    <xdr:clientData/>
  </xdr:twoCellAnchor>
  <xdr:twoCellAnchor>
    <xdr:from>
      <xdr:col>9</xdr:col>
      <xdr:colOff>0</xdr:colOff>
      <xdr:row>11</xdr:row>
      <xdr:rowOff>190499</xdr:rowOff>
    </xdr:from>
    <xdr:to>
      <xdr:col>13</xdr:col>
      <xdr:colOff>980018</xdr:colOff>
      <xdr:row>31</xdr:row>
      <xdr:rowOff>123824</xdr:rowOff>
    </xdr:to>
    <xdr:sp macro="" textlink="">
      <xdr:nvSpPr>
        <xdr:cNvPr id="10" name="textruta 9">
          <a:extLst>
            <a:ext uri="{FF2B5EF4-FFF2-40B4-BE49-F238E27FC236}">
              <a16:creationId xmlns:a16="http://schemas.microsoft.com/office/drawing/2014/main" id="{520AD1F1-0C29-47D9-9A80-AF6BD0A12851}"/>
            </a:ext>
          </a:extLst>
        </xdr:cNvPr>
        <xdr:cNvSpPr txBox="1"/>
      </xdr:nvSpPr>
      <xdr:spPr>
        <a:xfrm>
          <a:off x="12611100" y="2219324"/>
          <a:ext cx="4189943" cy="359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solidFill>
                <a:schemeClr val="dk1"/>
              </a:solidFill>
              <a:effectLst/>
              <a:latin typeface="+mn-lt"/>
              <a:ea typeface="+mn-ea"/>
              <a:cs typeface="+mn-cs"/>
            </a:rPr>
            <a:t>Ohjeet</a:t>
          </a:r>
        </a:p>
        <a:p>
          <a:endParaRPr lang="sv-FI">
            <a:effectLst/>
          </a:endParaRPr>
        </a:p>
        <a:p>
          <a:r>
            <a:rPr lang="sv-FI" sz="1100">
              <a:solidFill>
                <a:schemeClr val="dk1"/>
              </a:solidFill>
              <a:effectLst/>
              <a:latin typeface="+mn-lt"/>
              <a:ea typeface="+mn-ea"/>
              <a:cs typeface="+mn-cs"/>
            </a:rPr>
            <a:t>Syötä tavaroiden lähtömitat kohtaan Tavaroiden mitat (lähtötilanne) ja selvitä, miten tavaroiden mittojen muuttaminen vaikuttaa päästöihin. Muutetut tavaran mitat syötetään kohtaan Tavaran mitat (muutettu).</a:t>
          </a:r>
        </a:p>
        <a:p>
          <a:endParaRPr lang="sv-FI">
            <a:effectLst/>
          </a:endParaRPr>
        </a:p>
        <a:p>
          <a:r>
            <a:rPr lang="sv-FI" sz="1100" baseline="0">
              <a:solidFill>
                <a:schemeClr val="dk1"/>
              </a:solidFill>
              <a:effectLst/>
              <a:latin typeface="+mn-lt"/>
              <a:ea typeface="+mn-ea"/>
              <a:cs typeface="+mn-cs"/>
            </a:rPr>
            <a:t>Tavaroiden alkuperäiset mitat lastataan yleiseen perävaunuun, kun taas tavarat, joiden mitat ovat muuttuneet, lastataan NTC-perävaunuun, jonka kantavuus on suurempi. Näin vertaillaan, miten tavaroiden kokoja muuttamalla voidaan hyödyntää suurempaa kuormatilaa ja saada pienemmät päästöt. </a:t>
          </a:r>
        </a:p>
        <a:p>
          <a:endParaRPr lang="sv-FI">
            <a:effectLst/>
          </a:endParaRPr>
        </a:p>
        <a:p>
          <a:r>
            <a:rPr lang="sv-FI" sz="1100" baseline="0">
              <a:solidFill>
                <a:schemeClr val="dk1"/>
              </a:solidFill>
              <a:effectLst/>
              <a:latin typeface="+mn-lt"/>
              <a:ea typeface="+mn-ea"/>
              <a:cs typeface="+mn-cs"/>
            </a:rPr>
            <a:t>Laskuri antaa sitten tuloksen siitä, kuinka suuri prosentuaalinen ero päästöissä on.</a:t>
          </a:r>
        </a:p>
        <a:p>
          <a:endParaRPr lang="sv-FI">
            <a:effectLst/>
          </a:endParaRPr>
        </a:p>
        <a:p>
          <a:r>
            <a:rPr lang="sv-FI" sz="1100">
              <a:solidFill>
                <a:schemeClr val="dk1"/>
              </a:solidFill>
              <a:effectLst/>
              <a:latin typeface="+mn-lt"/>
              <a:ea typeface="+mn-ea"/>
              <a:cs typeface="+mn-cs"/>
            </a:rPr>
            <a:t>Huomaa, että laskuri pyrkii aina lastaamaan mahdollisimman paljon tavaraa syötettyjen tavaroiden mittojen mukaan. Jos tavaran mitat sallivat, se myös pinoaa korkeutta.</a:t>
          </a:r>
          <a:endParaRPr lang="sv-FI">
            <a:effectLst/>
          </a:endParaRPr>
        </a:p>
      </xdr:txBody>
    </xdr:sp>
    <xdr:clientData/>
  </xdr:twoCellAnchor>
  <xdr:twoCellAnchor editAs="oneCell">
    <xdr:from>
      <xdr:col>5</xdr:col>
      <xdr:colOff>64558</xdr:colOff>
      <xdr:row>20</xdr:row>
      <xdr:rowOff>162984</xdr:rowOff>
    </xdr:from>
    <xdr:to>
      <xdr:col>7</xdr:col>
      <xdr:colOff>1515110</xdr:colOff>
      <xdr:row>29</xdr:row>
      <xdr:rowOff>39159</xdr:rowOff>
    </xdr:to>
    <xdr:pic>
      <xdr:nvPicPr>
        <xdr:cNvPr id="5" name="Bildobjekt 4">
          <a:extLst>
            <a:ext uri="{FF2B5EF4-FFF2-40B4-BE49-F238E27FC236}">
              <a16:creationId xmlns:a16="http://schemas.microsoft.com/office/drawing/2014/main" id="{D87CDC61-593C-D029-1EB1-1133229D2E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7433" y="3849159"/>
          <a:ext cx="4382134" cy="1504950"/>
        </a:xfrm>
        <a:prstGeom prst="rect">
          <a:avLst/>
        </a:prstGeom>
      </xdr:spPr>
    </xdr:pic>
    <xdr:clientData/>
  </xdr:twoCellAnchor>
  <xdr:twoCellAnchor editAs="oneCell">
    <xdr:from>
      <xdr:col>1</xdr:col>
      <xdr:colOff>46566</xdr:colOff>
      <xdr:row>20</xdr:row>
      <xdr:rowOff>114302</xdr:rowOff>
    </xdr:from>
    <xdr:to>
      <xdr:col>3</xdr:col>
      <xdr:colOff>1505058</xdr:colOff>
      <xdr:row>28</xdr:row>
      <xdr:rowOff>162983</xdr:rowOff>
    </xdr:to>
    <xdr:pic>
      <xdr:nvPicPr>
        <xdr:cNvPr id="9" name="Bildobjekt 8">
          <a:extLst>
            <a:ext uri="{FF2B5EF4-FFF2-40B4-BE49-F238E27FC236}">
              <a16:creationId xmlns:a16="http://schemas.microsoft.com/office/drawing/2014/main" id="{79C93A76-CD01-111F-72E0-CD08BE18AFB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8091" y="3800477"/>
          <a:ext cx="4363617" cy="14964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597958</xdr:colOff>
      <xdr:row>3</xdr:row>
      <xdr:rowOff>57557</xdr:rowOff>
    </xdr:from>
    <xdr:to>
      <xdr:col>4</xdr:col>
      <xdr:colOff>2114549</xdr:colOff>
      <xdr:row>11</xdr:row>
      <xdr:rowOff>125059</xdr:rowOff>
    </xdr:to>
    <xdr:pic>
      <xdr:nvPicPr>
        <xdr:cNvPr id="4" name="Bildobjekt 3">
          <a:extLst>
            <a:ext uri="{FF2B5EF4-FFF2-40B4-BE49-F238E27FC236}">
              <a16:creationId xmlns:a16="http://schemas.microsoft.com/office/drawing/2014/main" id="{03372CC1-EA10-42E2-88DF-6E8F85D74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108" y="429032"/>
          <a:ext cx="1518708" cy="1514266"/>
        </a:xfrm>
        <a:prstGeom prst="rect">
          <a:avLst/>
        </a:prstGeom>
      </xdr:spPr>
    </xdr:pic>
    <xdr:clientData/>
  </xdr:twoCellAnchor>
  <xdr:twoCellAnchor editAs="oneCell">
    <xdr:from>
      <xdr:col>4</xdr:col>
      <xdr:colOff>112184</xdr:colOff>
      <xdr:row>46</xdr:row>
      <xdr:rowOff>178859</xdr:rowOff>
    </xdr:from>
    <xdr:to>
      <xdr:col>5</xdr:col>
      <xdr:colOff>582519</xdr:colOff>
      <xdr:row>53</xdr:row>
      <xdr:rowOff>47589</xdr:rowOff>
    </xdr:to>
    <xdr:pic>
      <xdr:nvPicPr>
        <xdr:cNvPr id="6" name="Bildobjekt 5">
          <a:extLst>
            <a:ext uri="{FF2B5EF4-FFF2-40B4-BE49-F238E27FC236}">
              <a16:creationId xmlns:a16="http://schemas.microsoft.com/office/drawing/2014/main" id="{BFBEE598-3389-44FA-80CE-5E3D34C6E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41334" y="8379884"/>
          <a:ext cx="3489762" cy="1137707"/>
        </a:xfrm>
        <a:prstGeom prst="rect">
          <a:avLst/>
        </a:prstGeom>
      </xdr:spPr>
    </xdr:pic>
    <xdr:clientData/>
  </xdr:twoCellAnchor>
  <xdr:twoCellAnchor>
    <xdr:from>
      <xdr:col>8</xdr:col>
      <xdr:colOff>695325</xdr:colOff>
      <xdr:row>12</xdr:row>
      <xdr:rowOff>171451</xdr:rowOff>
    </xdr:from>
    <xdr:to>
      <xdr:col>13</xdr:col>
      <xdr:colOff>144991</xdr:colOff>
      <xdr:row>21</xdr:row>
      <xdr:rowOff>76201</xdr:rowOff>
    </xdr:to>
    <xdr:sp macro="" textlink="">
      <xdr:nvSpPr>
        <xdr:cNvPr id="3" name="textruta 2">
          <a:extLst>
            <a:ext uri="{FF2B5EF4-FFF2-40B4-BE49-F238E27FC236}">
              <a16:creationId xmlns:a16="http://schemas.microsoft.com/office/drawing/2014/main" id="{0C466A9F-58FA-46D8-4E31-3184684E8AD1}"/>
            </a:ext>
          </a:extLst>
        </xdr:cNvPr>
        <xdr:cNvSpPr txBox="1"/>
      </xdr:nvSpPr>
      <xdr:spPr>
        <a:xfrm>
          <a:off x="11972925" y="2381251"/>
          <a:ext cx="3754966"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Ohjeet</a:t>
          </a:r>
        </a:p>
        <a:p>
          <a:endParaRPr lang="sv-FI" sz="1100"/>
        </a:p>
        <a:p>
          <a:r>
            <a:rPr lang="sv-FI" sz="1100"/>
            <a:t>Syötä tavaran mitat ja kilometrimäärä. Tämän jälkeen laskuri yrittää lastata mahdollisimman paljon tavaraa sekä NTC-perävaunuun että NTC-täysperään ja vertailee sitten päästöjen eroa.</a:t>
          </a:r>
        </a:p>
      </xdr:txBody>
    </xdr:sp>
    <xdr:clientData/>
  </xdr:twoCellAnchor>
  <xdr:twoCellAnchor editAs="oneCell">
    <xdr:from>
      <xdr:col>1</xdr:col>
      <xdr:colOff>19050</xdr:colOff>
      <xdr:row>21</xdr:row>
      <xdr:rowOff>76200</xdr:rowOff>
    </xdr:from>
    <xdr:to>
      <xdr:col>3</xdr:col>
      <xdr:colOff>1465368</xdr:colOff>
      <xdr:row>29</xdr:row>
      <xdr:rowOff>132292</xdr:rowOff>
    </xdr:to>
    <xdr:pic>
      <xdr:nvPicPr>
        <xdr:cNvPr id="7" name="Bildobjekt 6">
          <a:extLst>
            <a:ext uri="{FF2B5EF4-FFF2-40B4-BE49-F238E27FC236}">
              <a16:creationId xmlns:a16="http://schemas.microsoft.com/office/drawing/2014/main" id="{2A9CD4D0-3B26-4BF9-B0F3-A647AFD7F1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0" y="3943350"/>
          <a:ext cx="4380018" cy="1503892"/>
        </a:xfrm>
        <a:prstGeom prst="rect">
          <a:avLst/>
        </a:prstGeom>
      </xdr:spPr>
    </xdr:pic>
    <xdr:clientData/>
  </xdr:twoCellAnchor>
  <xdr:twoCellAnchor editAs="oneCell">
    <xdr:from>
      <xdr:col>5</xdr:col>
      <xdr:colOff>35984</xdr:colOff>
      <xdr:row>21</xdr:row>
      <xdr:rowOff>67193</xdr:rowOff>
    </xdr:from>
    <xdr:to>
      <xdr:col>7</xdr:col>
      <xdr:colOff>1525059</xdr:colOff>
      <xdr:row>29</xdr:row>
      <xdr:rowOff>134185</xdr:rowOff>
    </xdr:to>
    <xdr:pic>
      <xdr:nvPicPr>
        <xdr:cNvPr id="8" name="Bildobjekt 7">
          <a:extLst>
            <a:ext uri="{FF2B5EF4-FFF2-40B4-BE49-F238E27FC236}">
              <a16:creationId xmlns:a16="http://schemas.microsoft.com/office/drawing/2014/main" id="{DF7CC1C5-B514-43BA-B595-22CE1AC8089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98909" y="3934343"/>
          <a:ext cx="4422775" cy="1514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865717</xdr:colOff>
      <xdr:row>4</xdr:row>
      <xdr:rowOff>407</xdr:rowOff>
    </xdr:from>
    <xdr:to>
      <xdr:col>4</xdr:col>
      <xdr:colOff>1913249</xdr:colOff>
      <xdr:row>9</xdr:row>
      <xdr:rowOff>140803</xdr:rowOff>
    </xdr:to>
    <xdr:pic>
      <xdr:nvPicPr>
        <xdr:cNvPr id="3" name="Bildobjekt 2">
          <a:extLst>
            <a:ext uri="{FF2B5EF4-FFF2-40B4-BE49-F238E27FC236}">
              <a16:creationId xmlns:a16="http://schemas.microsoft.com/office/drawing/2014/main" id="{B84D1B58-2F68-47B2-9A9F-3554C354C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4867" y="571907"/>
          <a:ext cx="1050751" cy="1046285"/>
        </a:xfrm>
        <a:prstGeom prst="rect">
          <a:avLst/>
        </a:prstGeom>
      </xdr:spPr>
    </xdr:pic>
    <xdr:clientData/>
  </xdr:twoCellAnchor>
  <xdr:twoCellAnchor editAs="oneCell">
    <xdr:from>
      <xdr:col>6</xdr:col>
      <xdr:colOff>198967</xdr:colOff>
      <xdr:row>7</xdr:row>
      <xdr:rowOff>10583</xdr:rowOff>
    </xdr:from>
    <xdr:to>
      <xdr:col>7</xdr:col>
      <xdr:colOff>894253</xdr:colOff>
      <xdr:row>11</xdr:row>
      <xdr:rowOff>94775</xdr:rowOff>
    </xdr:to>
    <xdr:pic>
      <xdr:nvPicPr>
        <xdr:cNvPr id="5" name="Bildobjekt 4">
          <a:extLst>
            <a:ext uri="{FF2B5EF4-FFF2-40B4-BE49-F238E27FC236}">
              <a16:creationId xmlns:a16="http://schemas.microsoft.com/office/drawing/2014/main" id="{6E3D377A-1F80-4D52-BBC6-30AD11EC03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0017" y="1125008"/>
          <a:ext cx="2523069" cy="819734"/>
        </a:xfrm>
        <a:prstGeom prst="rect">
          <a:avLst/>
        </a:prstGeom>
      </xdr:spPr>
    </xdr:pic>
    <xdr:clientData/>
  </xdr:twoCellAnchor>
  <xdr:twoCellAnchor>
    <xdr:from>
      <xdr:col>8</xdr:col>
      <xdr:colOff>476249</xdr:colOff>
      <xdr:row>1</xdr:row>
      <xdr:rowOff>179917</xdr:rowOff>
    </xdr:from>
    <xdr:to>
      <xdr:col>13</xdr:col>
      <xdr:colOff>465667</xdr:colOff>
      <xdr:row>13</xdr:row>
      <xdr:rowOff>104775</xdr:rowOff>
    </xdr:to>
    <xdr:sp macro="" textlink="">
      <xdr:nvSpPr>
        <xdr:cNvPr id="8" name="textruta 7">
          <a:extLst>
            <a:ext uri="{FF2B5EF4-FFF2-40B4-BE49-F238E27FC236}">
              <a16:creationId xmlns:a16="http://schemas.microsoft.com/office/drawing/2014/main" id="{AF02E6BF-B070-9094-5A5B-622073E2BB74}"/>
            </a:ext>
          </a:extLst>
        </xdr:cNvPr>
        <xdr:cNvSpPr txBox="1"/>
      </xdr:nvSpPr>
      <xdr:spPr>
        <a:xfrm>
          <a:off x="11753849" y="379942"/>
          <a:ext cx="4294718" cy="213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Ohjeet</a:t>
          </a:r>
        </a:p>
        <a:p>
          <a:endParaRPr lang="sv-FI" sz="1100"/>
        </a:p>
        <a:p>
          <a:r>
            <a:rPr lang="sv-FI" sz="1100"/>
            <a:t>Syötä tavaran mitat ja kilometrimäärä. Tämän jälkeen voit vertailla, miten päästöt muuttuvat lähetysten koon mukaan, syöttämällä ajoneuvoihin lastattujen kollien määrän. Voit vertailla sekä perävaunuja että täysperiä.</a:t>
          </a:r>
        </a:p>
        <a:p>
          <a:endParaRPr lang="sv-FI" sz="1100" baseline="0"/>
        </a:p>
        <a:p>
          <a:r>
            <a:rPr lang="sv-FI" sz="1100"/>
            <a:t>Huomaa, että jos tavaran mitat sallivat, laskuri pyrkii täyttämään myös korkeuden. Jos tavarasi eivät ole pinottavia, voit valita, että lastaat vain sen määrän, joka mahtuu kuormatilaan.</a:t>
          </a:r>
        </a:p>
      </xdr:txBody>
    </xdr:sp>
    <xdr:clientData/>
  </xdr:twoCellAnchor>
  <xdr:twoCellAnchor editAs="oneCell">
    <xdr:from>
      <xdr:col>5</xdr:col>
      <xdr:colOff>45509</xdr:colOff>
      <xdr:row>56</xdr:row>
      <xdr:rowOff>29331</xdr:rowOff>
    </xdr:from>
    <xdr:to>
      <xdr:col>7</xdr:col>
      <xdr:colOff>1513420</xdr:colOff>
      <xdr:row>64</xdr:row>
      <xdr:rowOff>84440</xdr:rowOff>
    </xdr:to>
    <xdr:pic>
      <xdr:nvPicPr>
        <xdr:cNvPr id="9" name="Bildobjekt 8">
          <a:extLst>
            <a:ext uri="{FF2B5EF4-FFF2-40B4-BE49-F238E27FC236}">
              <a16:creationId xmlns:a16="http://schemas.microsoft.com/office/drawing/2014/main" id="{3AF1C640-D62F-47A7-A5A5-AB904A4A93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08434" y="10297281"/>
          <a:ext cx="4401609" cy="1502911"/>
        </a:xfrm>
        <a:prstGeom prst="rect">
          <a:avLst/>
        </a:prstGeom>
      </xdr:spPr>
    </xdr:pic>
    <xdr:clientData/>
  </xdr:twoCellAnchor>
  <xdr:twoCellAnchor editAs="oneCell">
    <xdr:from>
      <xdr:col>1</xdr:col>
      <xdr:colOff>27516</xdr:colOff>
      <xdr:row>56</xdr:row>
      <xdr:rowOff>46257</xdr:rowOff>
    </xdr:from>
    <xdr:to>
      <xdr:col>3</xdr:col>
      <xdr:colOff>1497539</xdr:colOff>
      <xdr:row>64</xdr:row>
      <xdr:rowOff>105612</xdr:rowOff>
    </xdr:to>
    <xdr:pic>
      <xdr:nvPicPr>
        <xdr:cNvPr id="10" name="Bildobjekt 9">
          <a:extLst>
            <a:ext uri="{FF2B5EF4-FFF2-40B4-BE49-F238E27FC236}">
              <a16:creationId xmlns:a16="http://schemas.microsoft.com/office/drawing/2014/main" id="{958F3C73-8D31-4BC3-B325-D17D694125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5216" y="10314207"/>
          <a:ext cx="4399492" cy="1507153"/>
        </a:xfrm>
        <a:prstGeom prst="rect">
          <a:avLst/>
        </a:prstGeom>
      </xdr:spPr>
    </xdr:pic>
    <xdr:clientData/>
  </xdr:twoCellAnchor>
  <xdr:twoCellAnchor editAs="oneCell">
    <xdr:from>
      <xdr:col>1</xdr:col>
      <xdr:colOff>47625</xdr:colOff>
      <xdr:row>21</xdr:row>
      <xdr:rowOff>95250</xdr:rowOff>
    </xdr:from>
    <xdr:to>
      <xdr:col>3</xdr:col>
      <xdr:colOff>1493942</xdr:colOff>
      <xdr:row>29</xdr:row>
      <xdr:rowOff>150284</xdr:rowOff>
    </xdr:to>
    <xdr:pic>
      <xdr:nvPicPr>
        <xdr:cNvPr id="11" name="Bildobjekt 10">
          <a:extLst>
            <a:ext uri="{FF2B5EF4-FFF2-40B4-BE49-F238E27FC236}">
              <a16:creationId xmlns:a16="http://schemas.microsoft.com/office/drawing/2014/main" id="{1C0FE2DE-2705-443D-8C34-067B18442D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5325" y="3971925"/>
          <a:ext cx="4380019" cy="1502834"/>
        </a:xfrm>
        <a:prstGeom prst="rect">
          <a:avLst/>
        </a:prstGeom>
      </xdr:spPr>
    </xdr:pic>
    <xdr:clientData/>
  </xdr:twoCellAnchor>
  <xdr:twoCellAnchor editAs="oneCell">
    <xdr:from>
      <xdr:col>5</xdr:col>
      <xdr:colOff>66675</xdr:colOff>
      <xdr:row>21</xdr:row>
      <xdr:rowOff>104775</xdr:rowOff>
    </xdr:from>
    <xdr:to>
      <xdr:col>7</xdr:col>
      <xdr:colOff>1512996</xdr:colOff>
      <xdr:row>29</xdr:row>
      <xdr:rowOff>164040</xdr:rowOff>
    </xdr:to>
    <xdr:pic>
      <xdr:nvPicPr>
        <xdr:cNvPr id="12" name="Bildobjekt 11">
          <a:extLst>
            <a:ext uri="{FF2B5EF4-FFF2-40B4-BE49-F238E27FC236}">
              <a16:creationId xmlns:a16="http://schemas.microsoft.com/office/drawing/2014/main" id="{8CF1D695-FAAE-47F7-9DCD-F83584A739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9600" y="3981450"/>
          <a:ext cx="4380019" cy="1502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277736</xdr:colOff>
      <xdr:row>61</xdr:row>
      <xdr:rowOff>132293</xdr:rowOff>
    </xdr:from>
    <xdr:to>
      <xdr:col>5</xdr:col>
      <xdr:colOff>543965</xdr:colOff>
      <xdr:row>69</xdr:row>
      <xdr:rowOff>9405</xdr:rowOff>
    </xdr:to>
    <xdr:pic>
      <xdr:nvPicPr>
        <xdr:cNvPr id="5" name="Bildobjekt 4">
          <a:extLst>
            <a:ext uri="{FF2B5EF4-FFF2-40B4-BE49-F238E27FC236}">
              <a16:creationId xmlns:a16="http://schemas.microsoft.com/office/drawing/2014/main" id="{359D7920-F674-47B3-9CA1-65D944644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5236" y="10886018"/>
          <a:ext cx="4074132" cy="1323901"/>
        </a:xfrm>
        <a:prstGeom prst="rect">
          <a:avLst/>
        </a:prstGeom>
      </xdr:spPr>
    </xdr:pic>
    <xdr:clientData/>
  </xdr:twoCellAnchor>
  <xdr:twoCellAnchor>
    <xdr:from>
      <xdr:col>8</xdr:col>
      <xdr:colOff>466725</xdr:colOff>
      <xdr:row>8</xdr:row>
      <xdr:rowOff>26459</xdr:rowOff>
    </xdr:from>
    <xdr:to>
      <xdr:col>13</xdr:col>
      <xdr:colOff>411691</xdr:colOff>
      <xdr:row>14</xdr:row>
      <xdr:rowOff>76200</xdr:rowOff>
    </xdr:to>
    <xdr:sp macro="" textlink="">
      <xdr:nvSpPr>
        <xdr:cNvPr id="3" name="textruta 2">
          <a:extLst>
            <a:ext uri="{FF2B5EF4-FFF2-40B4-BE49-F238E27FC236}">
              <a16:creationId xmlns:a16="http://schemas.microsoft.com/office/drawing/2014/main" id="{35A671FB-1B0B-B840-21EC-699CBB1538CB}"/>
            </a:ext>
          </a:extLst>
        </xdr:cNvPr>
        <xdr:cNvSpPr txBox="1"/>
      </xdr:nvSpPr>
      <xdr:spPr>
        <a:xfrm>
          <a:off x="10172700" y="1502834"/>
          <a:ext cx="4545541" cy="1145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Ohjeet</a:t>
          </a:r>
        </a:p>
        <a:p>
          <a:endParaRPr lang="sv-FI" sz="1100"/>
        </a:p>
        <a:p>
          <a:r>
            <a:rPr lang="sv-FI" sz="1100"/>
            <a:t>Täällä voit vertailla, miten erilaiset rahdin painot vaikuttavat sekä perävaunujen että täysperien päästöihin. Täytä toimitustietoihin paino ja etäisyys. Alkuperäinen paino merkitään kohtaan Rahti 1 ja muuttunut paino kohtaan Rahti 2.</a:t>
          </a:r>
        </a:p>
      </xdr:txBody>
    </xdr:sp>
    <xdr:clientData/>
  </xdr:twoCellAnchor>
  <xdr:twoCellAnchor editAs="oneCell">
    <xdr:from>
      <xdr:col>1</xdr:col>
      <xdr:colOff>67480</xdr:colOff>
      <xdr:row>10</xdr:row>
      <xdr:rowOff>76199</xdr:rowOff>
    </xdr:from>
    <xdr:to>
      <xdr:col>3</xdr:col>
      <xdr:colOff>1220051</xdr:colOff>
      <xdr:row>18</xdr:row>
      <xdr:rowOff>143935</xdr:rowOff>
    </xdr:to>
    <xdr:pic>
      <xdr:nvPicPr>
        <xdr:cNvPr id="8" name="Bildobjekt 7">
          <a:extLst>
            <a:ext uri="{FF2B5EF4-FFF2-40B4-BE49-F238E27FC236}">
              <a16:creationId xmlns:a16="http://schemas.microsoft.com/office/drawing/2014/main" id="{73D46D67-4D37-43CB-BE4E-75355DB3AD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6155" y="1933574"/>
          <a:ext cx="4400596" cy="1514476"/>
        </a:xfrm>
        <a:prstGeom prst="rect">
          <a:avLst/>
        </a:prstGeom>
      </xdr:spPr>
    </xdr:pic>
    <xdr:clientData/>
  </xdr:twoCellAnchor>
  <xdr:twoCellAnchor editAs="oneCell">
    <xdr:from>
      <xdr:col>5</xdr:col>
      <xdr:colOff>200025</xdr:colOff>
      <xdr:row>10</xdr:row>
      <xdr:rowOff>93133</xdr:rowOff>
    </xdr:from>
    <xdr:to>
      <xdr:col>7</xdr:col>
      <xdr:colOff>1246296</xdr:colOff>
      <xdr:row>18</xdr:row>
      <xdr:rowOff>153459</xdr:rowOff>
    </xdr:to>
    <xdr:pic>
      <xdr:nvPicPr>
        <xdr:cNvPr id="9" name="Bildobjekt 8">
          <a:extLst>
            <a:ext uri="{FF2B5EF4-FFF2-40B4-BE49-F238E27FC236}">
              <a16:creationId xmlns:a16="http://schemas.microsoft.com/office/drawing/2014/main" id="{8C53EAAE-A925-45D9-B58A-E14FE8A04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48575" y="1950508"/>
          <a:ext cx="4381077" cy="1508126"/>
        </a:xfrm>
        <a:prstGeom prst="rect">
          <a:avLst/>
        </a:prstGeom>
      </xdr:spPr>
    </xdr:pic>
    <xdr:clientData/>
  </xdr:twoCellAnchor>
  <xdr:twoCellAnchor editAs="oneCell">
    <xdr:from>
      <xdr:col>5</xdr:col>
      <xdr:colOff>132293</xdr:colOff>
      <xdr:row>39</xdr:row>
      <xdr:rowOff>19050</xdr:rowOff>
    </xdr:from>
    <xdr:to>
      <xdr:col>7</xdr:col>
      <xdr:colOff>1201211</xdr:colOff>
      <xdr:row>47</xdr:row>
      <xdr:rowOff>75218</xdr:rowOff>
    </xdr:to>
    <xdr:pic>
      <xdr:nvPicPr>
        <xdr:cNvPr id="10" name="Bildobjekt 9">
          <a:extLst>
            <a:ext uri="{FF2B5EF4-FFF2-40B4-BE49-F238E27FC236}">
              <a16:creationId xmlns:a16="http://schemas.microsoft.com/office/drawing/2014/main" id="{E152CEDB-7EE1-41F5-90B3-AE53DB1A8A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18993" y="7172325"/>
          <a:ext cx="4400551" cy="1503968"/>
        </a:xfrm>
        <a:prstGeom prst="rect">
          <a:avLst/>
        </a:prstGeom>
      </xdr:spPr>
    </xdr:pic>
    <xdr:clientData/>
  </xdr:twoCellAnchor>
  <xdr:twoCellAnchor editAs="oneCell">
    <xdr:from>
      <xdr:col>1</xdr:col>
      <xdr:colOff>95250</xdr:colOff>
      <xdr:row>39</xdr:row>
      <xdr:rowOff>21159</xdr:rowOff>
    </xdr:from>
    <xdr:to>
      <xdr:col>3</xdr:col>
      <xdr:colOff>1246718</xdr:colOff>
      <xdr:row>47</xdr:row>
      <xdr:rowOff>77338</xdr:rowOff>
    </xdr:to>
    <xdr:pic>
      <xdr:nvPicPr>
        <xdr:cNvPr id="11" name="Bildobjekt 10">
          <a:extLst>
            <a:ext uri="{FF2B5EF4-FFF2-40B4-BE49-F238E27FC236}">
              <a16:creationId xmlns:a16="http://schemas.microsoft.com/office/drawing/2014/main" id="{F29AC4C2-A160-482A-8319-47046C1E30A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23925" y="7174434"/>
          <a:ext cx="4398433" cy="15039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B3AD-BB0C-428F-AF08-B72D55B41F02}">
  <dimension ref="A1"/>
  <sheetViews>
    <sheetView workbookViewId="0">
      <selection activeCell="N61" sqref="N61"/>
    </sheetView>
  </sheetViews>
  <sheetFormatPr defaultRowHeight="14.35" x14ac:dyDescent="0.5"/>
  <sheetData/>
  <sheetProtection algorithmName="SHA-512" hashValue="GkvtwdPhukyjERakJeB7u7v1LhH0X+T8eg1XWcbta9lokTsoB6c7taKsiF5FfNCGvrfotzN+YcYWkaUM/hqBfw==" saltValue="oH/Nte6GSGll61801FreB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F7A1-6062-4906-890C-8A0A89DD445D}">
  <dimension ref="B1:O45"/>
  <sheetViews>
    <sheetView topLeftCell="A30" workbookViewId="0">
      <selection activeCell="G11" sqref="G11"/>
    </sheetView>
  </sheetViews>
  <sheetFormatPr defaultRowHeight="14.35" x14ac:dyDescent="0.5"/>
  <cols>
    <col min="1" max="1" width="9.52734375" customWidth="1"/>
    <col min="2" max="2" width="14.76171875" customWidth="1"/>
    <col min="3" max="3" width="25.3515625" bestFit="1" customWidth="1"/>
    <col min="4" max="4" width="21.64453125" bestFit="1" customWidth="1"/>
    <col min="5" max="5" width="42" bestFit="1" customWidth="1"/>
    <col min="6" max="6" width="16.64453125" customWidth="1"/>
    <col min="7" max="7" width="25.3515625" bestFit="1" customWidth="1"/>
    <col min="8" max="8" width="21.64453125" bestFit="1" customWidth="1"/>
    <col min="9" max="9" width="10.234375" customWidth="1"/>
    <col min="10" max="10" width="11.234375" customWidth="1"/>
    <col min="11" max="12" width="8.87890625" customWidth="1"/>
    <col min="13" max="13" width="15.3515625" bestFit="1" customWidth="1"/>
    <col min="14" max="14" width="13.64453125" bestFit="1" customWidth="1"/>
    <col min="15" max="15" width="18.64453125" bestFit="1" customWidth="1"/>
    <col min="16" max="16" width="34.234375" bestFit="1" customWidth="1"/>
    <col min="17" max="17" width="11.76171875" bestFit="1" customWidth="1"/>
  </cols>
  <sheetData>
    <row r="1" spans="2:13" ht="15.75" customHeight="1" x14ac:dyDescent="0.5">
      <c r="C1" s="51" t="s">
        <v>7</v>
      </c>
      <c r="D1" s="52"/>
      <c r="E1" s="52"/>
      <c r="F1" s="52"/>
      <c r="G1" s="53"/>
    </row>
    <row r="2" spans="2:13" ht="14.7" thickBot="1" x14ac:dyDescent="0.55000000000000004">
      <c r="C2" s="54"/>
      <c r="D2" s="55"/>
      <c r="E2" s="55"/>
      <c r="F2" s="55"/>
      <c r="G2" s="56"/>
    </row>
    <row r="3" spans="2:13" ht="14.7" thickBot="1" x14ac:dyDescent="0.55000000000000004"/>
    <row r="4" spans="2:13" x14ac:dyDescent="0.5">
      <c r="C4" s="48" t="s">
        <v>8</v>
      </c>
      <c r="D4" s="50"/>
      <c r="E4" s="19"/>
      <c r="F4" s="48" t="s">
        <v>15</v>
      </c>
      <c r="G4" s="50"/>
      <c r="I4" s="47" t="s">
        <v>16</v>
      </c>
      <c r="J4" s="47"/>
      <c r="M4" s="3"/>
    </row>
    <row r="5" spans="2:13" x14ac:dyDescent="0.5">
      <c r="C5" s="18" t="s">
        <v>9</v>
      </c>
      <c r="D5" s="34">
        <v>2.5</v>
      </c>
      <c r="F5" s="18" t="s">
        <v>9</v>
      </c>
      <c r="G5" s="34">
        <v>3</v>
      </c>
      <c r="I5" s="11" t="s">
        <v>0</v>
      </c>
      <c r="J5" s="11">
        <v>2.69</v>
      </c>
      <c r="M5" s="3"/>
    </row>
    <row r="6" spans="2:13" x14ac:dyDescent="0.5">
      <c r="C6" s="18" t="s">
        <v>10</v>
      </c>
      <c r="D6" s="34">
        <v>0.8</v>
      </c>
      <c r="F6" s="18" t="s">
        <v>10</v>
      </c>
      <c r="G6" s="34">
        <v>0.8</v>
      </c>
      <c r="I6" s="11" t="s">
        <v>1</v>
      </c>
      <c r="J6" s="11">
        <v>0.41</v>
      </c>
      <c r="M6" s="3"/>
    </row>
    <row r="7" spans="2:13" x14ac:dyDescent="0.5">
      <c r="C7" s="18" t="s">
        <v>11</v>
      </c>
      <c r="D7" s="34">
        <v>1.2</v>
      </c>
      <c r="F7" s="18" t="s">
        <v>11</v>
      </c>
      <c r="G7" s="34">
        <v>1.2</v>
      </c>
      <c r="M7" s="3"/>
    </row>
    <row r="8" spans="2:13" x14ac:dyDescent="0.5">
      <c r="C8" s="18" t="s">
        <v>12</v>
      </c>
      <c r="D8" s="27">
        <f>D7*D5*D6</f>
        <v>2.4000000000000004</v>
      </c>
      <c r="F8" s="18" t="s">
        <v>12</v>
      </c>
      <c r="G8" s="27">
        <f>G7*G5*G6</f>
        <v>2.88</v>
      </c>
      <c r="M8" s="3"/>
    </row>
    <row r="9" spans="2:13" x14ac:dyDescent="0.5">
      <c r="C9" s="18" t="s">
        <v>13</v>
      </c>
      <c r="D9" s="34">
        <v>685</v>
      </c>
      <c r="F9" s="18" t="s">
        <v>13</v>
      </c>
      <c r="G9" s="28">
        <f>D9*(G8/D8)</f>
        <v>821.99999999999977</v>
      </c>
      <c r="M9" s="3"/>
    </row>
    <row r="10" spans="2:13" x14ac:dyDescent="0.5">
      <c r="C10" s="18"/>
      <c r="D10" s="20"/>
      <c r="F10" s="18"/>
      <c r="G10" s="13"/>
      <c r="M10" s="3"/>
    </row>
    <row r="11" spans="2:13" x14ac:dyDescent="0.5">
      <c r="C11" s="18" t="s">
        <v>14</v>
      </c>
      <c r="D11" s="34">
        <v>500</v>
      </c>
      <c r="F11" s="18" t="s">
        <v>14</v>
      </c>
      <c r="G11" s="34">
        <v>500</v>
      </c>
      <c r="M11" s="3"/>
    </row>
    <row r="12" spans="2:13" ht="14.7" thickBot="1" x14ac:dyDescent="0.55000000000000004">
      <c r="C12" s="21"/>
      <c r="D12" s="22"/>
      <c r="E12" s="16"/>
      <c r="F12" s="21"/>
      <c r="G12" s="22"/>
      <c r="M12" s="3"/>
    </row>
    <row r="13" spans="2:13" ht="14.7" thickBot="1" x14ac:dyDescent="0.55000000000000004">
      <c r="M13" s="3"/>
    </row>
    <row r="14" spans="2:13" x14ac:dyDescent="0.5">
      <c r="B14" s="48" t="s">
        <v>17</v>
      </c>
      <c r="C14" s="49"/>
      <c r="D14" s="50"/>
      <c r="F14" s="48" t="s">
        <v>18</v>
      </c>
      <c r="G14" s="49"/>
      <c r="H14" s="50"/>
    </row>
    <row r="15" spans="2:13" x14ac:dyDescent="0.5">
      <c r="B15" s="12"/>
      <c r="C15" s="11" t="s">
        <v>19</v>
      </c>
      <c r="D15" s="13" t="s">
        <v>20</v>
      </c>
      <c r="F15" s="12"/>
      <c r="G15" s="11" t="s">
        <v>19</v>
      </c>
      <c r="H15" s="13" t="s">
        <v>20</v>
      </c>
    </row>
    <row r="16" spans="2:13" x14ac:dyDescent="0.5">
      <c r="B16" s="18" t="s">
        <v>9</v>
      </c>
      <c r="C16" s="11">
        <v>2.7</v>
      </c>
      <c r="D16" s="13">
        <f>ROUNDDOWN(C16/D5,0)</f>
        <v>1</v>
      </c>
      <c r="F16" s="18" t="s">
        <v>9</v>
      </c>
      <c r="G16" s="11">
        <v>3</v>
      </c>
      <c r="H16" s="13">
        <f>ROUNDDOWN(G16/G5,0)</f>
        <v>1</v>
      </c>
    </row>
    <row r="17" spans="2:15" x14ac:dyDescent="0.5">
      <c r="B17" s="18" t="s">
        <v>10</v>
      </c>
      <c r="C17" s="11">
        <v>2.4700000000000002</v>
      </c>
      <c r="D17" s="13">
        <f>ROUNDDOWN(C17/D6,0)</f>
        <v>3</v>
      </c>
      <c r="F17" s="18" t="s">
        <v>10</v>
      </c>
      <c r="G17" s="11">
        <v>2.4700000000000002</v>
      </c>
      <c r="H17" s="13">
        <f>ROUNDDOWN(G17/G6,0)</f>
        <v>3</v>
      </c>
    </row>
    <row r="18" spans="2:15" x14ac:dyDescent="0.5">
      <c r="B18" s="18" t="s">
        <v>11</v>
      </c>
      <c r="C18" s="11">
        <v>21.2</v>
      </c>
      <c r="D18" s="13">
        <f>ROUNDDOWN(C18/D7,0)</f>
        <v>17</v>
      </c>
      <c r="F18" s="18" t="s">
        <v>11</v>
      </c>
      <c r="G18" s="11">
        <v>21.2</v>
      </c>
      <c r="H18" s="13">
        <f>ROUNDDOWN(G18/G7,0)</f>
        <v>17</v>
      </c>
    </row>
    <row r="19" spans="2:15" ht="14.7" thickBot="1" x14ac:dyDescent="0.55000000000000004">
      <c r="B19" s="18" t="s">
        <v>12</v>
      </c>
      <c r="C19" s="25">
        <f>C17*C16*C18</f>
        <v>141.38280000000003</v>
      </c>
      <c r="D19" s="26">
        <f>D18*D16*D17</f>
        <v>51</v>
      </c>
      <c r="F19" s="18" t="s">
        <v>12</v>
      </c>
      <c r="G19" s="25">
        <f>G17*G16*G18</f>
        <v>157.09199999999998</v>
      </c>
      <c r="H19" s="26">
        <f>H18*H16*H17</f>
        <v>51</v>
      </c>
    </row>
    <row r="20" spans="2:15" x14ac:dyDescent="0.5">
      <c r="B20" s="23"/>
      <c r="C20" s="19"/>
      <c r="D20" s="14"/>
      <c r="F20" s="23"/>
      <c r="G20" s="19"/>
      <c r="H20" s="14"/>
    </row>
    <row r="21" spans="2:15" x14ac:dyDescent="0.5">
      <c r="B21" s="7"/>
      <c r="D21" s="6"/>
      <c r="F21" s="7"/>
      <c r="H21" s="6"/>
    </row>
    <row r="22" spans="2:15" x14ac:dyDescent="0.5">
      <c r="B22" s="7"/>
      <c r="D22" s="6"/>
      <c r="F22" s="7"/>
      <c r="H22" s="6"/>
    </row>
    <row r="23" spans="2:15" x14ac:dyDescent="0.5">
      <c r="B23" s="7"/>
      <c r="D23" s="6"/>
      <c r="F23" s="5"/>
      <c r="H23" s="6"/>
    </row>
    <row r="24" spans="2:15" x14ac:dyDescent="0.5">
      <c r="B24" s="7"/>
      <c r="D24" s="6"/>
      <c r="F24" s="7"/>
      <c r="H24" s="6"/>
    </row>
    <row r="25" spans="2:15" x14ac:dyDescent="0.5">
      <c r="B25" s="5"/>
      <c r="D25" s="6"/>
      <c r="F25" s="7"/>
      <c r="H25" s="6"/>
      <c r="M25" s="3"/>
    </row>
    <row r="26" spans="2:15" x14ac:dyDescent="0.5">
      <c r="B26" s="5"/>
      <c r="D26" s="6"/>
      <c r="F26" s="7"/>
      <c r="H26" s="6"/>
      <c r="M26" s="3"/>
    </row>
    <row r="27" spans="2:15" x14ac:dyDescent="0.5">
      <c r="B27" s="5"/>
      <c r="D27" s="6"/>
      <c r="F27" s="7"/>
      <c r="H27" s="6"/>
      <c r="M27" s="3"/>
    </row>
    <row r="28" spans="2:15" x14ac:dyDescent="0.5">
      <c r="B28" s="5"/>
      <c r="D28" s="6"/>
      <c r="F28" s="7"/>
      <c r="H28" s="6"/>
      <c r="M28" s="3"/>
    </row>
    <row r="29" spans="2:15" x14ac:dyDescent="0.5">
      <c r="B29" s="5"/>
      <c r="D29" s="6"/>
      <c r="F29" s="7"/>
      <c r="H29" s="6"/>
      <c r="M29" s="3"/>
    </row>
    <row r="30" spans="2:15" x14ac:dyDescent="0.5">
      <c r="B30" s="5"/>
      <c r="D30" s="6"/>
      <c r="F30" s="7"/>
      <c r="H30" s="6"/>
      <c r="M30" s="3"/>
      <c r="O30" s="4"/>
    </row>
    <row r="31" spans="2:15" ht="14.7" thickBot="1" x14ac:dyDescent="0.55000000000000004">
      <c r="B31" s="15"/>
      <c r="C31" s="16"/>
      <c r="D31" s="17"/>
      <c r="F31" s="9"/>
      <c r="G31" s="16"/>
      <c r="H31" s="17"/>
      <c r="M31" s="3"/>
    </row>
    <row r="32" spans="2:15" x14ac:dyDescent="0.5">
      <c r="B32" s="5"/>
      <c r="C32" s="3" t="s">
        <v>21</v>
      </c>
      <c r="D32" s="29">
        <f>D9*D19/1000</f>
        <v>34.935000000000002</v>
      </c>
      <c r="F32" s="7"/>
      <c r="G32" s="3" t="s">
        <v>21</v>
      </c>
      <c r="H32" s="29">
        <f>G9*H19/1000</f>
        <v>41.921999999999983</v>
      </c>
      <c r="M32" s="3"/>
    </row>
    <row r="33" spans="2:8" x14ac:dyDescent="0.5">
      <c r="B33" s="5"/>
      <c r="C33" s="3" t="s">
        <v>22</v>
      </c>
      <c r="D33" s="29">
        <f>30*1.0097^D32</f>
        <v>42.032112771880534</v>
      </c>
      <c r="F33" s="7"/>
      <c r="G33" s="3" t="s">
        <v>22</v>
      </c>
      <c r="H33" s="29">
        <f>30*1.0097^H32</f>
        <v>44.964856716076412</v>
      </c>
    </row>
    <row r="34" spans="2:8" x14ac:dyDescent="0.5">
      <c r="B34" s="7"/>
      <c r="C34" s="3" t="s">
        <v>23</v>
      </c>
      <c r="D34" s="8">
        <f>D19*D8/C19</f>
        <v>0.86573472869401369</v>
      </c>
      <c r="F34" s="7"/>
      <c r="G34" s="3" t="s">
        <v>23</v>
      </c>
      <c r="H34" s="8">
        <f>H19*G8/G19</f>
        <v>0.93499350698953487</v>
      </c>
    </row>
    <row r="35" spans="2:8" x14ac:dyDescent="0.5">
      <c r="B35" s="7"/>
      <c r="C35" s="3" t="s">
        <v>24</v>
      </c>
      <c r="D35" s="6">
        <f>D19*D8/C19*100</f>
        <v>86.573472869401371</v>
      </c>
      <c r="F35" s="7"/>
      <c r="G35" s="3" t="s">
        <v>24</v>
      </c>
      <c r="H35" s="6">
        <f>H19*G8/G19*100</f>
        <v>93.499350698953492</v>
      </c>
    </row>
    <row r="36" spans="2:8" x14ac:dyDescent="0.5">
      <c r="B36" s="7"/>
      <c r="C36" s="3" t="s">
        <v>51</v>
      </c>
      <c r="D36" s="24">
        <f>D32*D11</f>
        <v>17467.5</v>
      </c>
      <c r="F36" s="7"/>
      <c r="G36" s="3" t="s">
        <v>51</v>
      </c>
      <c r="H36" s="24">
        <f>H32*G11</f>
        <v>20960.999999999993</v>
      </c>
    </row>
    <row r="37" spans="2:8" x14ac:dyDescent="0.5">
      <c r="B37" s="7"/>
      <c r="C37" s="3" t="s">
        <v>49</v>
      </c>
      <c r="D37" s="24">
        <f>D33/100*D11*J5</f>
        <v>565.33191678179321</v>
      </c>
      <c r="F37" s="7"/>
      <c r="G37" s="3" t="s">
        <v>49</v>
      </c>
      <c r="H37" s="24">
        <f>H33/100*G11*J5</f>
        <v>604.77732283122771</v>
      </c>
    </row>
    <row r="38" spans="2:8" ht="14.7" thickBot="1" x14ac:dyDescent="0.55000000000000004">
      <c r="B38" s="9"/>
      <c r="C38" s="39" t="s">
        <v>50</v>
      </c>
      <c r="D38" s="40">
        <f>D37/D36</f>
        <v>3.2364786991944651E-2</v>
      </c>
      <c r="F38" s="9"/>
      <c r="G38" s="39" t="s">
        <v>50</v>
      </c>
      <c r="H38" s="40">
        <f>H37/H36</f>
        <v>2.8852503355337431E-2</v>
      </c>
    </row>
    <row r="40" spans="2:8" x14ac:dyDescent="0.5">
      <c r="E40" s="43" t="s">
        <v>25</v>
      </c>
      <c r="F40" s="43"/>
    </row>
    <row r="41" spans="2:8" x14ac:dyDescent="0.5">
      <c r="E41" t="s">
        <v>26</v>
      </c>
      <c r="F41" s="30">
        <f>((D38-H38)/D38)</f>
        <v>0.10852175969770481</v>
      </c>
    </row>
    <row r="43" spans="2:8" x14ac:dyDescent="0.5">
      <c r="E43" s="43" t="s">
        <v>2</v>
      </c>
      <c r="F43" s="43"/>
    </row>
    <row r="44" spans="2:8" x14ac:dyDescent="0.5">
      <c r="E44" t="s">
        <v>27</v>
      </c>
      <c r="F44" s="1">
        <f>H33*1.04/100*G11*J6</f>
        <v>95.865074518674902</v>
      </c>
    </row>
    <row r="45" spans="2:8" x14ac:dyDescent="0.5">
      <c r="E45" t="s">
        <v>28</v>
      </c>
      <c r="F45" s="30">
        <f>(H37-F44)/H37</f>
        <v>0.84148698884758366</v>
      </c>
    </row>
  </sheetData>
  <sheetProtection algorithmName="SHA-512" hashValue="2mWm3rXjNN5R/vWZJtPE6ADl0Bh2EVqsPVKHc9+f+TeEf3/9xR79qIzC+4Ofa7d7NJLnf9vMtoIKt1kPcA7M1w==" saltValue="1y3RR7XPiahbKnwa8Khy/w==" spinCount="100000" sheet="1" objects="1" scenarios="1" selectLockedCells="1"/>
  <mergeCells count="6">
    <mergeCell ref="I4:J4"/>
    <mergeCell ref="B14:D14"/>
    <mergeCell ref="F14:H14"/>
    <mergeCell ref="C1:G2"/>
    <mergeCell ref="C4:D4"/>
    <mergeCell ref="F4:G4"/>
  </mergeCells>
  <conditionalFormatting sqref="D32">
    <cfRule type="dataBar" priority="1">
      <dataBar>
        <cfvo type="num" val="38.1"/>
        <cfvo type="max"/>
        <color rgb="FFFF0000"/>
      </dataBar>
      <extLst>
        <ext xmlns:x14="http://schemas.microsoft.com/office/spreadsheetml/2009/9/main" uri="{B025F937-C7B1-47D3-B67F-A62EFF666E3E}">
          <x14:id>{738DAD20-9EDD-4F5A-8D59-C66D09478029}</x14:id>
        </ext>
      </extLst>
    </cfRule>
  </conditionalFormatting>
  <conditionalFormatting sqref="D35">
    <cfRule type="dataBar" priority="4">
      <dataBar showValue="0">
        <cfvo type="num" val="0"/>
        <cfvo type="num" val="100"/>
        <color rgb="FF638EC6"/>
      </dataBar>
      <extLst>
        <ext xmlns:x14="http://schemas.microsoft.com/office/spreadsheetml/2009/9/main" uri="{B025F937-C7B1-47D3-B67F-A62EFF666E3E}">
          <x14:id>{7DC090CD-EB0B-472C-BA05-60F4B0EAB714}</x14:id>
        </ext>
      </extLst>
    </cfRule>
  </conditionalFormatting>
  <conditionalFormatting sqref="H32">
    <cfRule type="dataBar" priority="2">
      <dataBar>
        <cfvo type="num" val="42.1"/>
        <cfvo type="max"/>
        <color rgb="FFFF0000"/>
      </dataBar>
      <extLst>
        <ext xmlns:x14="http://schemas.microsoft.com/office/spreadsheetml/2009/9/main" uri="{B025F937-C7B1-47D3-B67F-A62EFF666E3E}">
          <x14:id>{40B83358-4C74-4A4B-BF21-B9DD04992997}</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{02BD1560-82D3-4C5F-B99A-8A19D8F56F56}</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38DAD20-9EDD-4F5A-8D59-C66D09478029}">
            <x14:dataBar minLength="0" maxLength="100" gradient="0">
              <x14:cfvo type="num">
                <xm:f>38.1</xm:f>
              </x14:cfvo>
              <x14:cfvo type="autoMax"/>
              <x14:negativeFillColor rgb="FFFF0000"/>
              <x14:axisColor rgb="FF000000"/>
            </x14:dataBar>
          </x14:cfRule>
          <xm:sqref>D32</xm:sqref>
        </x14:conditionalFormatting>
        <x14:conditionalFormatting xmlns:xm="http://schemas.microsoft.com/office/excel/2006/main">
          <x14:cfRule type="dataBar" id="{7DC090CD-EB0B-472C-BA05-60F4B0EAB714}">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40B83358-4C74-4A4B-BF21-B9DD04992997}">
            <x14:dataBar minLength="0" maxLength="100" gradient="0">
              <x14:cfvo type="num">
                <xm:f>42.1</xm:f>
              </x14:cfvo>
              <x14:cfvo type="autoMax"/>
              <x14:negativeFillColor rgb="FFFF0000"/>
              <x14:axisColor rgb="FF000000"/>
            </x14:dataBar>
          </x14:cfRule>
          <xm:sqref>H32</xm:sqref>
        </x14:conditionalFormatting>
        <x14:conditionalFormatting xmlns:xm="http://schemas.microsoft.com/office/excel/2006/main">
          <x14:cfRule type="dataBar" id="{02BD1560-82D3-4C5F-B99A-8A19D8F56F56}">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194B-2515-44DE-8865-4652CD8CDF6E}">
  <dimension ref="B1:M46"/>
  <sheetViews>
    <sheetView topLeftCell="A30" workbookViewId="0">
      <selection activeCell="G11" sqref="G11"/>
    </sheetView>
  </sheetViews>
  <sheetFormatPr defaultRowHeight="14.35" x14ac:dyDescent="0.5"/>
  <cols>
    <col min="1" max="1" width="10.76171875" customWidth="1"/>
    <col min="2" max="2" width="15" customWidth="1"/>
    <col min="3" max="3" width="25.3515625" bestFit="1" customWidth="1"/>
    <col min="4" max="4" width="21.64453125" bestFit="1" customWidth="1"/>
    <col min="5" max="5" width="42" bestFit="1" customWidth="1"/>
    <col min="6" max="6" width="15.3515625" bestFit="1" customWidth="1"/>
    <col min="7" max="7" width="25.3515625" bestFit="1" customWidth="1"/>
    <col min="8" max="8" width="21.64453125" bestFit="1" customWidth="1"/>
    <col min="9" max="9" width="10.234375" customWidth="1"/>
    <col min="10" max="10" width="11.234375" customWidth="1"/>
    <col min="11" max="12" width="8.87890625" customWidth="1"/>
    <col min="13" max="13" width="15.3515625" bestFit="1" customWidth="1"/>
    <col min="14" max="14" width="13.64453125" bestFit="1" customWidth="1"/>
    <col min="15" max="15" width="18.64453125" bestFit="1" customWidth="1"/>
    <col min="16" max="16" width="34.234375" bestFit="1" customWidth="1"/>
    <col min="17" max="17" width="11.76171875" bestFit="1" customWidth="1"/>
  </cols>
  <sheetData>
    <row r="1" spans="2:13" ht="15.75" customHeight="1" x14ac:dyDescent="0.5">
      <c r="C1" s="51" t="s">
        <v>7</v>
      </c>
      <c r="D1" s="52"/>
      <c r="E1" s="52"/>
      <c r="F1" s="52"/>
      <c r="G1" s="53"/>
      <c r="H1" s="4"/>
    </row>
    <row r="2" spans="2:13" ht="14.7" customHeight="1" thickBot="1" x14ac:dyDescent="0.55000000000000004">
      <c r="C2" s="54"/>
      <c r="D2" s="55"/>
      <c r="E2" s="55"/>
      <c r="F2" s="55"/>
      <c r="G2" s="56"/>
    </row>
    <row r="3" spans="2:13" ht="14.7" thickBot="1" x14ac:dyDescent="0.55000000000000004"/>
    <row r="4" spans="2:13" x14ac:dyDescent="0.5">
      <c r="C4" s="48" t="s">
        <v>8</v>
      </c>
      <c r="D4" s="50"/>
      <c r="E4" s="19"/>
      <c r="F4" s="48" t="s">
        <v>15</v>
      </c>
      <c r="G4" s="50"/>
      <c r="I4" s="47" t="s">
        <v>16</v>
      </c>
      <c r="J4" s="47"/>
      <c r="M4" s="3"/>
    </row>
    <row r="5" spans="2:13" x14ac:dyDescent="0.5">
      <c r="C5" s="18" t="s">
        <v>9</v>
      </c>
      <c r="D5" s="34">
        <v>2.5</v>
      </c>
      <c r="F5" s="18" t="s">
        <v>9</v>
      </c>
      <c r="G5" s="34">
        <v>3</v>
      </c>
      <c r="I5" s="11" t="s">
        <v>0</v>
      </c>
      <c r="J5" s="11">
        <v>2.69</v>
      </c>
      <c r="M5" s="3"/>
    </row>
    <row r="6" spans="2:13" x14ac:dyDescent="0.5">
      <c r="C6" s="18" t="s">
        <v>10</v>
      </c>
      <c r="D6" s="34">
        <v>1.2</v>
      </c>
      <c r="F6" s="18" t="s">
        <v>10</v>
      </c>
      <c r="G6" s="34">
        <v>1.2</v>
      </c>
      <c r="I6" s="11" t="s">
        <v>1</v>
      </c>
      <c r="J6" s="11">
        <v>0.41</v>
      </c>
      <c r="M6" s="3"/>
    </row>
    <row r="7" spans="2:13" x14ac:dyDescent="0.5">
      <c r="C7" s="18" t="s">
        <v>11</v>
      </c>
      <c r="D7" s="34">
        <v>0.8</v>
      </c>
      <c r="F7" s="18" t="s">
        <v>11</v>
      </c>
      <c r="G7" s="34">
        <v>0.8</v>
      </c>
      <c r="M7" s="3"/>
    </row>
    <row r="8" spans="2:13" x14ac:dyDescent="0.5">
      <c r="C8" s="18" t="s">
        <v>12</v>
      </c>
      <c r="D8" s="27">
        <f>D7*D5*D6</f>
        <v>2.4</v>
      </c>
      <c r="F8" s="18" t="s">
        <v>12</v>
      </c>
      <c r="G8" s="27">
        <f>G7*G5*G6</f>
        <v>2.8800000000000003</v>
      </c>
      <c r="M8" s="3"/>
    </row>
    <row r="9" spans="2:13" x14ac:dyDescent="0.5">
      <c r="C9" s="18" t="s">
        <v>13</v>
      </c>
      <c r="D9" s="34">
        <v>785</v>
      </c>
      <c r="F9" s="18" t="s">
        <v>13</v>
      </c>
      <c r="G9" s="28">
        <f>D9*(G8/D8)</f>
        <v>942.00000000000011</v>
      </c>
      <c r="M9" s="3"/>
    </row>
    <row r="10" spans="2:13" x14ac:dyDescent="0.5">
      <c r="C10" s="18"/>
      <c r="D10" s="20"/>
      <c r="F10" s="18"/>
      <c r="G10" s="13"/>
      <c r="M10" s="3"/>
    </row>
    <row r="11" spans="2:13" x14ac:dyDescent="0.5">
      <c r="C11" s="18" t="s">
        <v>14</v>
      </c>
      <c r="D11" s="34">
        <v>500</v>
      </c>
      <c r="F11" s="18" t="s">
        <v>14</v>
      </c>
      <c r="G11" s="34">
        <v>500</v>
      </c>
      <c r="M11" s="3"/>
    </row>
    <row r="12" spans="2:13" ht="14.7" thickBot="1" x14ac:dyDescent="0.55000000000000004">
      <c r="C12" s="21"/>
      <c r="D12" s="22"/>
      <c r="E12" s="16"/>
      <c r="F12" s="21"/>
      <c r="G12" s="22"/>
      <c r="M12" s="3"/>
    </row>
    <row r="13" spans="2:13" ht="14.7" thickBot="1" x14ac:dyDescent="0.55000000000000004">
      <c r="M13" s="3"/>
    </row>
    <row r="14" spans="2:13" x14ac:dyDescent="0.5">
      <c r="B14" s="48" t="s">
        <v>29</v>
      </c>
      <c r="C14" s="49"/>
      <c r="D14" s="50"/>
      <c r="F14" s="48" t="s">
        <v>30</v>
      </c>
      <c r="G14" s="49"/>
      <c r="H14" s="50"/>
    </row>
    <row r="15" spans="2:13" x14ac:dyDescent="0.5">
      <c r="B15" s="12"/>
      <c r="C15" s="11" t="s">
        <v>19</v>
      </c>
      <c r="D15" s="13" t="s">
        <v>20</v>
      </c>
      <c r="F15" s="12"/>
      <c r="G15" s="11" t="s">
        <v>19</v>
      </c>
      <c r="H15" s="13" t="s">
        <v>20</v>
      </c>
    </row>
    <row r="16" spans="2:13" x14ac:dyDescent="0.5">
      <c r="B16" s="18" t="s">
        <v>9</v>
      </c>
      <c r="C16" s="11">
        <v>2.7</v>
      </c>
      <c r="D16" s="13">
        <f>ROUNDDOWN(C16/D5,0)</f>
        <v>1</v>
      </c>
      <c r="F16" s="18" t="s">
        <v>9</v>
      </c>
      <c r="G16" s="11">
        <v>3</v>
      </c>
      <c r="H16" s="13">
        <f>ROUNDDOWN(G16/G5,0)</f>
        <v>1</v>
      </c>
    </row>
    <row r="17" spans="2:13" x14ac:dyDescent="0.5">
      <c r="B17" s="18" t="s">
        <v>10</v>
      </c>
      <c r="C17" s="11">
        <v>2.4700000000000002</v>
      </c>
      <c r="D17" s="13">
        <f>ROUNDDOWN(C17/D6,0)</f>
        <v>2</v>
      </c>
      <c r="F17" s="18" t="s">
        <v>10</v>
      </c>
      <c r="G17" s="11">
        <v>2.4700000000000002</v>
      </c>
      <c r="H17" s="13">
        <f>ROUNDDOWN(G17/G6,0)</f>
        <v>2</v>
      </c>
    </row>
    <row r="18" spans="2:13" x14ac:dyDescent="0.5">
      <c r="B18" s="18" t="s">
        <v>11</v>
      </c>
      <c r="C18" s="11">
        <v>13.6</v>
      </c>
      <c r="D18" s="13">
        <f>ROUNDDOWN(C18/D7,0)</f>
        <v>17</v>
      </c>
      <c r="F18" s="18" t="s">
        <v>11</v>
      </c>
      <c r="G18" s="11">
        <v>13.6</v>
      </c>
      <c r="H18" s="13">
        <f>ROUNDDOWN(G18/G7,0)</f>
        <v>17</v>
      </c>
    </row>
    <row r="19" spans="2:13" ht="14.7" thickBot="1" x14ac:dyDescent="0.55000000000000004">
      <c r="B19" s="18" t="s">
        <v>12</v>
      </c>
      <c r="C19" s="25">
        <f>C17*C16*C18</f>
        <v>90.698400000000021</v>
      </c>
      <c r="D19" s="26">
        <f>D18*D16*D17</f>
        <v>34</v>
      </c>
      <c r="F19" s="18" t="s">
        <v>12</v>
      </c>
      <c r="G19" s="25">
        <f>G17*G16*G18</f>
        <v>100.776</v>
      </c>
      <c r="H19" s="26">
        <f>H18*H16*H17</f>
        <v>34</v>
      </c>
    </row>
    <row r="20" spans="2:13" x14ac:dyDescent="0.5">
      <c r="B20" s="23"/>
      <c r="C20" s="19"/>
      <c r="D20" s="14"/>
      <c r="F20" s="23"/>
      <c r="G20" s="19"/>
      <c r="H20" s="14"/>
    </row>
    <row r="21" spans="2:13" x14ac:dyDescent="0.5">
      <c r="B21" s="7"/>
      <c r="D21" s="6"/>
      <c r="F21" s="7"/>
      <c r="H21" s="6"/>
    </row>
    <row r="22" spans="2:13" x14ac:dyDescent="0.5">
      <c r="B22" s="7"/>
      <c r="D22" s="6"/>
      <c r="F22" s="7"/>
      <c r="H22" s="6"/>
    </row>
    <row r="23" spans="2:13" x14ac:dyDescent="0.5">
      <c r="B23" s="7"/>
      <c r="D23" s="6"/>
      <c r="F23" s="5"/>
      <c r="H23" s="6"/>
    </row>
    <row r="24" spans="2:13" x14ac:dyDescent="0.5">
      <c r="B24" s="7"/>
      <c r="D24" s="6"/>
      <c r="F24" s="7"/>
      <c r="H24" s="6"/>
    </row>
    <row r="25" spans="2:13" x14ac:dyDescent="0.5">
      <c r="B25" s="5"/>
      <c r="D25" s="6"/>
      <c r="F25" s="7"/>
      <c r="H25" s="6"/>
      <c r="M25" s="3"/>
    </row>
    <row r="26" spans="2:13" x14ac:dyDescent="0.5">
      <c r="B26" s="5"/>
      <c r="D26" s="6"/>
      <c r="F26" s="7"/>
      <c r="H26" s="6"/>
      <c r="M26" s="3"/>
    </row>
    <row r="27" spans="2:13" x14ac:dyDescent="0.5">
      <c r="B27" s="5"/>
      <c r="D27" s="6"/>
      <c r="F27" s="7"/>
      <c r="H27" s="6"/>
      <c r="M27" s="3"/>
    </row>
    <row r="28" spans="2:13" x14ac:dyDescent="0.5">
      <c r="B28" s="5"/>
      <c r="D28" s="6"/>
      <c r="F28" s="7"/>
      <c r="H28" s="6"/>
      <c r="M28" s="3"/>
    </row>
    <row r="29" spans="2:13" x14ac:dyDescent="0.5">
      <c r="B29" s="5"/>
      <c r="D29" s="6"/>
      <c r="F29" s="7"/>
      <c r="H29" s="6"/>
      <c r="M29" s="3"/>
    </row>
    <row r="30" spans="2:13" x14ac:dyDescent="0.5">
      <c r="B30" s="5"/>
      <c r="D30" s="6"/>
      <c r="F30" s="7"/>
      <c r="H30" s="6"/>
      <c r="M30" s="3"/>
    </row>
    <row r="31" spans="2:13" ht="14.7" thickBot="1" x14ac:dyDescent="0.55000000000000004">
      <c r="B31" s="15"/>
      <c r="C31" s="16"/>
      <c r="D31" s="17"/>
      <c r="F31" s="9"/>
      <c r="G31" s="16"/>
      <c r="H31" s="17"/>
      <c r="M31" s="3"/>
    </row>
    <row r="32" spans="2:13" x14ac:dyDescent="0.5">
      <c r="B32" s="5"/>
      <c r="C32" s="3" t="s">
        <v>21</v>
      </c>
      <c r="D32" s="29">
        <f>D9*D19/1000</f>
        <v>26.69</v>
      </c>
      <c r="F32" s="7"/>
      <c r="G32" s="3" t="s">
        <v>21</v>
      </c>
      <c r="H32" s="29">
        <f>G9*H19/1000</f>
        <v>32.028000000000006</v>
      </c>
      <c r="M32" s="3"/>
    </row>
    <row r="33" spans="2:8" x14ac:dyDescent="0.5">
      <c r="B33" s="5"/>
      <c r="C33" s="3" t="s">
        <v>22</v>
      </c>
      <c r="D33" s="29">
        <f>25*1.010575^D32</f>
        <v>33.103553519568294</v>
      </c>
      <c r="F33" s="7"/>
      <c r="G33" s="3" t="s">
        <v>22</v>
      </c>
      <c r="H33" s="29">
        <f>25*1.010575^H32</f>
        <v>35.015597163775539</v>
      </c>
    </row>
    <row r="34" spans="2:8" x14ac:dyDescent="0.5">
      <c r="B34" s="7"/>
      <c r="C34" s="3" t="s">
        <v>23</v>
      </c>
      <c r="D34" s="8">
        <f>D19*D8/C19</f>
        <v>0.89968511021142572</v>
      </c>
      <c r="F34" s="7"/>
      <c r="G34" s="3" t="s">
        <v>23</v>
      </c>
      <c r="H34" s="8">
        <f>H19*G8/G19</f>
        <v>0.97165991902834026</v>
      </c>
    </row>
    <row r="35" spans="2:8" x14ac:dyDescent="0.5">
      <c r="B35" s="7"/>
      <c r="C35" s="3" t="s">
        <v>24</v>
      </c>
      <c r="D35" s="6">
        <f>D19*D8/C19*100</f>
        <v>89.968511021142575</v>
      </c>
      <c r="F35" s="7"/>
      <c r="G35" s="3" t="s">
        <v>24</v>
      </c>
      <c r="H35" s="6">
        <f>H19*G8/G19*100</f>
        <v>97.165991902834023</v>
      </c>
    </row>
    <row r="36" spans="2:8" x14ac:dyDescent="0.5">
      <c r="B36" s="7"/>
      <c r="C36" s="3" t="s">
        <v>51</v>
      </c>
      <c r="D36" s="24">
        <f>D32*D11</f>
        <v>13345</v>
      </c>
      <c r="F36" s="7"/>
      <c r="G36" s="3" t="s">
        <v>51</v>
      </c>
      <c r="H36" s="24">
        <f>H32*G11</f>
        <v>16014.000000000004</v>
      </c>
    </row>
    <row r="37" spans="2:8" x14ac:dyDescent="0.5">
      <c r="B37" s="7"/>
      <c r="C37" s="3" t="s">
        <v>49</v>
      </c>
      <c r="D37" s="24">
        <f>D33/100*D11*J5</f>
        <v>445.24279483819356</v>
      </c>
      <c r="F37" s="7"/>
      <c r="G37" s="3" t="s">
        <v>49</v>
      </c>
      <c r="H37" s="24">
        <f>H33/100*G11*J5</f>
        <v>470.95978185278096</v>
      </c>
    </row>
    <row r="38" spans="2:8" ht="14.7" thickBot="1" x14ac:dyDescent="0.55000000000000004">
      <c r="B38" s="9"/>
      <c r="C38" s="39" t="s">
        <v>50</v>
      </c>
      <c r="D38" s="40">
        <f>D37/D36</f>
        <v>3.3364016098778086E-2</v>
      </c>
      <c r="F38" s="9"/>
      <c r="G38" s="39" t="s">
        <v>50</v>
      </c>
      <c r="H38" s="40">
        <f>H37/H36</f>
        <v>2.9409253269188265E-2</v>
      </c>
    </row>
    <row r="41" spans="2:8" x14ac:dyDescent="0.5">
      <c r="E41" s="43" t="s">
        <v>25</v>
      </c>
      <c r="F41" s="43"/>
    </row>
    <row r="42" spans="2:8" x14ac:dyDescent="0.5">
      <c r="E42" t="s">
        <v>26</v>
      </c>
      <c r="F42" s="30">
        <f>((D38-H38)/D38)</f>
        <v>0.11853377656578516</v>
      </c>
    </row>
    <row r="44" spans="2:8" x14ac:dyDescent="0.5">
      <c r="E44" s="43" t="s">
        <v>2</v>
      </c>
      <c r="F44" s="43"/>
    </row>
    <row r="45" spans="2:8" x14ac:dyDescent="0.5">
      <c r="E45" t="s">
        <v>27</v>
      </c>
      <c r="F45" s="1">
        <f>H33*1.04/100*G11*J6</f>
        <v>74.653253153169445</v>
      </c>
    </row>
    <row r="46" spans="2:8" x14ac:dyDescent="0.5">
      <c r="E46" t="s">
        <v>28</v>
      </c>
      <c r="F46" s="30">
        <f>(H37-F45)/H37</f>
        <v>0.84148698884758366</v>
      </c>
    </row>
  </sheetData>
  <sheetProtection algorithmName="SHA-512" hashValue="NnUDk5WzRY4IbufD3MF4QrtYV5kVPHX2ztQCo0DVPon332CCcLG6dNrAXIfDuKI/Zvc3BEWgU0QyxvBXqKv1Yw==" saltValue="LKc+Wog1RnR9Fv1Nm1VMyQ==" spinCount="100000" sheet="1" objects="1" scenarios="1" selectLockedCells="1"/>
  <mergeCells count="6">
    <mergeCell ref="B14:D14"/>
    <mergeCell ref="F14:H14"/>
    <mergeCell ref="C1:G2"/>
    <mergeCell ref="I4:J4"/>
    <mergeCell ref="C4:D4"/>
    <mergeCell ref="F4:G4"/>
  </mergeCells>
  <conditionalFormatting sqref="D32">
    <cfRule type="dataBar" priority="1">
      <dataBar>
        <cfvo type="num" val="30.1"/>
        <cfvo type="max"/>
        <color rgb="FFFF0000"/>
      </dataBar>
      <extLst>
        <ext xmlns:x14="http://schemas.microsoft.com/office/spreadsheetml/2009/9/main" uri="{B025F937-C7B1-47D3-B67F-A62EFF666E3E}">
          <x14:id>{F34C93F0-5221-4FAE-A2BE-3239CB7C4E71}</x14:id>
        </ext>
      </extLst>
    </cfRule>
  </conditionalFormatting>
  <conditionalFormatting sqref="D35">
    <cfRule type="dataBar" priority="4">
      <dataBar showValue="0">
        <cfvo type="num" val="0"/>
        <cfvo type="num" val="100"/>
        <color rgb="FF638EC6"/>
      </dataBar>
      <extLst>
        <ext xmlns:x14="http://schemas.microsoft.com/office/spreadsheetml/2009/9/main" uri="{B025F937-C7B1-47D3-B67F-A62EFF666E3E}">
          <x14:id>{31B3A20D-BEE2-495D-B2D5-FB0F603DA8B9}</x14:id>
        </ext>
      </extLst>
    </cfRule>
  </conditionalFormatting>
  <conditionalFormatting sqref="H32">
    <cfRule type="dataBar" priority="2">
      <dataBar>
        <cfvo type="num" val="32.1"/>
        <cfvo type="max"/>
        <color rgb="FFFF0000"/>
      </dataBar>
      <extLst>
        <ext xmlns:x14="http://schemas.microsoft.com/office/spreadsheetml/2009/9/main" uri="{B025F937-C7B1-47D3-B67F-A62EFF666E3E}">
          <x14:id>{16E03B95-CB28-4ADB-941E-3805B7E57D81}</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{9A7659AC-D104-48EC-B05A-4908152B935D}</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34C93F0-5221-4FAE-A2BE-3239CB7C4E71}">
            <x14:dataBar minLength="0" maxLength="100" gradient="0">
              <x14:cfvo type="num">
                <xm:f>30.1</xm:f>
              </x14:cfvo>
              <x14:cfvo type="autoMax"/>
              <x14:negativeFillColor rgb="FFFF0000"/>
              <x14:axisColor rgb="FF000000"/>
            </x14:dataBar>
          </x14:cfRule>
          <xm:sqref>D32</xm:sqref>
        </x14:conditionalFormatting>
        <x14:conditionalFormatting xmlns:xm="http://schemas.microsoft.com/office/excel/2006/main">
          <x14:cfRule type="dataBar" id="{31B3A20D-BEE2-495D-B2D5-FB0F603DA8B9}">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16E03B95-CB28-4ADB-941E-3805B7E57D81}">
            <x14:dataBar minLength="0" maxLength="100" gradient="0">
              <x14:cfvo type="num">
                <xm:f>32.1</xm:f>
              </x14:cfvo>
              <x14:cfvo type="autoMax"/>
              <x14:negativeFillColor rgb="FFFF0000"/>
              <x14:axisColor rgb="FF000000"/>
            </x14:dataBar>
          </x14:cfRule>
          <xm:sqref>H32</xm:sqref>
        </x14:conditionalFormatting>
        <x14:conditionalFormatting xmlns:xm="http://schemas.microsoft.com/office/excel/2006/main">
          <x14:cfRule type="dataBar" id="{9A7659AC-D104-48EC-B05A-4908152B935D}">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59D6-1E99-425F-A556-1B0184412D86}">
  <dimension ref="B1:S45"/>
  <sheetViews>
    <sheetView topLeftCell="A6" workbookViewId="0">
      <selection activeCell="D5" sqref="D5"/>
    </sheetView>
  </sheetViews>
  <sheetFormatPr defaultRowHeight="14.35" x14ac:dyDescent="0.5"/>
  <cols>
    <col min="2" max="2" width="15.3515625" bestFit="1" customWidth="1"/>
    <col min="3" max="3" width="25.3515625" style="3" bestFit="1" customWidth="1"/>
    <col min="4" max="4" width="21.64453125" bestFit="1" customWidth="1"/>
    <col min="5" max="5" width="42" bestFit="1" customWidth="1"/>
    <col min="6" max="6" width="15.3515625" bestFit="1" customWidth="1"/>
    <col min="7" max="7" width="25.3515625" bestFit="1" customWidth="1"/>
    <col min="8" max="8" width="21.64453125" bestFit="1" customWidth="1"/>
    <col min="9" max="9" width="16.234375" bestFit="1" customWidth="1"/>
    <col min="12" max="12" width="13.64453125" bestFit="1" customWidth="1"/>
    <col min="13" max="13" width="11.76171875" bestFit="1" customWidth="1"/>
    <col min="14" max="14" width="15.41015625" bestFit="1" customWidth="1"/>
    <col min="15" max="15" width="32.1171875" bestFit="1" customWidth="1"/>
    <col min="16" max="16" width="11.76171875" bestFit="1" customWidth="1"/>
    <col min="17" max="17" width="16.234375" bestFit="1" customWidth="1"/>
    <col min="18" max="18" width="34.234375" bestFit="1" customWidth="1"/>
    <col min="19" max="19" width="53.41015625" bestFit="1" customWidth="1"/>
  </cols>
  <sheetData>
    <row r="1" spans="2:19" ht="15.75" customHeight="1" x14ac:dyDescent="0.5">
      <c r="C1" s="51" t="s">
        <v>31</v>
      </c>
      <c r="D1" s="52"/>
      <c r="E1" s="52"/>
      <c r="F1" s="52"/>
      <c r="G1" s="53"/>
      <c r="H1" s="4"/>
    </row>
    <row r="2" spans="2:19" ht="14.7" thickBot="1" x14ac:dyDescent="0.55000000000000004">
      <c r="C2" s="54"/>
      <c r="D2" s="55"/>
      <c r="E2" s="55"/>
      <c r="F2" s="55"/>
      <c r="G2" s="56"/>
    </row>
    <row r="3" spans="2:19" ht="14.7" thickBot="1" x14ac:dyDescent="0.55000000000000004"/>
    <row r="4" spans="2:19" x14ac:dyDescent="0.5">
      <c r="C4" s="57" t="s">
        <v>32</v>
      </c>
      <c r="D4" s="58"/>
      <c r="E4" s="14"/>
    </row>
    <row r="5" spans="2:19" x14ac:dyDescent="0.5">
      <c r="C5" s="18" t="s">
        <v>9</v>
      </c>
      <c r="D5" s="34">
        <v>1</v>
      </c>
      <c r="E5" s="6"/>
      <c r="G5" s="47" t="s">
        <v>16</v>
      </c>
      <c r="H5" s="47"/>
    </row>
    <row r="6" spans="2:19" x14ac:dyDescent="0.5">
      <c r="C6" s="18" t="s">
        <v>10</v>
      </c>
      <c r="D6" s="34">
        <v>1.2</v>
      </c>
      <c r="E6" s="6"/>
      <c r="G6" s="11" t="s">
        <v>0</v>
      </c>
      <c r="H6" s="11">
        <v>2.69</v>
      </c>
      <c r="S6" s="2"/>
    </row>
    <row r="7" spans="2:19" x14ac:dyDescent="0.5">
      <c r="B7" s="2"/>
      <c r="C7" s="18" t="s">
        <v>11</v>
      </c>
      <c r="D7" s="34">
        <v>0.8</v>
      </c>
      <c r="E7" s="6"/>
      <c r="G7" s="11" t="s">
        <v>6</v>
      </c>
      <c r="H7" s="11">
        <v>0.41</v>
      </c>
    </row>
    <row r="8" spans="2:19" x14ac:dyDescent="0.5">
      <c r="C8" s="18" t="s">
        <v>12</v>
      </c>
      <c r="D8" s="27">
        <f>D7*D5*D6</f>
        <v>0.96</v>
      </c>
      <c r="E8" s="6"/>
    </row>
    <row r="9" spans="2:19" x14ac:dyDescent="0.5">
      <c r="C9" s="18" t="s">
        <v>13</v>
      </c>
      <c r="D9" s="34">
        <v>269</v>
      </c>
      <c r="E9" s="6"/>
    </row>
    <row r="10" spans="2:19" x14ac:dyDescent="0.5">
      <c r="C10" s="18"/>
      <c r="D10" s="13"/>
      <c r="E10" s="6"/>
    </row>
    <row r="11" spans="2:19" x14ac:dyDescent="0.5">
      <c r="C11" s="18" t="s">
        <v>14</v>
      </c>
      <c r="D11" s="34">
        <v>450</v>
      </c>
      <c r="E11" s="6"/>
    </row>
    <row r="12" spans="2:19" ht="14.7" thickBot="1" x14ac:dyDescent="0.55000000000000004">
      <c r="C12" s="15"/>
      <c r="D12" s="17"/>
      <c r="E12" s="17"/>
    </row>
    <row r="13" spans="2:19" x14ac:dyDescent="0.5">
      <c r="E13" s="4"/>
    </row>
    <row r="14" spans="2:19" ht="14.7" thickBot="1" x14ac:dyDescent="0.55000000000000004">
      <c r="F14" s="3"/>
    </row>
    <row r="15" spans="2:19" x14ac:dyDescent="0.5">
      <c r="B15" s="48" t="s">
        <v>3</v>
      </c>
      <c r="C15" s="49"/>
      <c r="D15" s="50"/>
      <c r="F15" s="48" t="s">
        <v>4</v>
      </c>
      <c r="G15" s="49"/>
      <c r="H15" s="50"/>
    </row>
    <row r="16" spans="2:19" x14ac:dyDescent="0.5">
      <c r="B16" s="12"/>
      <c r="C16" s="11" t="s">
        <v>19</v>
      </c>
      <c r="D16" s="13" t="s">
        <v>20</v>
      </c>
      <c r="F16" s="12"/>
      <c r="G16" s="11" t="s">
        <v>19</v>
      </c>
      <c r="H16" s="13" t="s">
        <v>20</v>
      </c>
    </row>
    <row r="17" spans="2:8" x14ac:dyDescent="0.5">
      <c r="B17" s="18" t="s">
        <v>9</v>
      </c>
      <c r="C17" s="11">
        <v>3</v>
      </c>
      <c r="D17" s="13">
        <f>ROUNDDOWN(C17/D5,0)</f>
        <v>3</v>
      </c>
      <c r="F17" s="18" t="s">
        <v>9</v>
      </c>
      <c r="G17" s="11">
        <v>3</v>
      </c>
      <c r="H17" s="13">
        <f>ROUNDDOWN(G17/D5,0)</f>
        <v>3</v>
      </c>
    </row>
    <row r="18" spans="2:8" x14ac:dyDescent="0.5">
      <c r="B18" s="18" t="s">
        <v>10</v>
      </c>
      <c r="C18" s="11">
        <v>2.4700000000000002</v>
      </c>
      <c r="D18" s="13">
        <f>ROUNDDOWN(C18/D6,0)</f>
        <v>2</v>
      </c>
      <c r="F18" s="18" t="s">
        <v>10</v>
      </c>
      <c r="G18" s="11">
        <v>2.4700000000000002</v>
      </c>
      <c r="H18" s="13">
        <f>ROUNDDOWN(G18/D6,0)</f>
        <v>2</v>
      </c>
    </row>
    <row r="19" spans="2:8" x14ac:dyDescent="0.5">
      <c r="B19" s="18" t="s">
        <v>11</v>
      </c>
      <c r="C19" s="11">
        <v>13.6</v>
      </c>
      <c r="D19" s="13">
        <f>ROUNDDOWN(C19/D7,0)</f>
        <v>17</v>
      </c>
      <c r="F19" s="18" t="s">
        <v>11</v>
      </c>
      <c r="G19" s="11">
        <v>21.2</v>
      </c>
      <c r="H19" s="13">
        <f>ROUNDDOWN(G19/D7,0)</f>
        <v>26</v>
      </c>
    </row>
    <row r="20" spans="2:8" ht="14.7" thickBot="1" x14ac:dyDescent="0.55000000000000004">
      <c r="B20" s="18" t="s">
        <v>12</v>
      </c>
      <c r="C20" s="25">
        <f>C18*C17*C19</f>
        <v>100.776</v>
      </c>
      <c r="D20" s="26">
        <f>D19*D17*D18</f>
        <v>102</v>
      </c>
      <c r="F20" s="18" t="s">
        <v>12</v>
      </c>
      <c r="G20" s="25">
        <f>G18*G17*G19</f>
        <v>157.09199999999998</v>
      </c>
      <c r="H20" s="26">
        <f>H19*H17*H18</f>
        <v>156</v>
      </c>
    </row>
    <row r="21" spans="2:8" x14ac:dyDescent="0.5">
      <c r="B21" s="23"/>
      <c r="C21" s="19"/>
      <c r="D21" s="14"/>
      <c r="F21" s="23"/>
      <c r="G21" s="19"/>
      <c r="H21" s="14"/>
    </row>
    <row r="22" spans="2:8" x14ac:dyDescent="0.5">
      <c r="B22" s="7"/>
      <c r="D22" s="6"/>
      <c r="F22" s="5"/>
      <c r="H22" s="6"/>
    </row>
    <row r="23" spans="2:8" x14ac:dyDescent="0.5">
      <c r="B23" s="7"/>
      <c r="D23" s="6"/>
      <c r="F23" s="7"/>
      <c r="H23" s="6"/>
    </row>
    <row r="24" spans="2:8" x14ac:dyDescent="0.5">
      <c r="B24" s="7"/>
      <c r="D24" s="6"/>
      <c r="F24" s="7"/>
      <c r="H24" s="6"/>
    </row>
    <row r="25" spans="2:8" x14ac:dyDescent="0.5">
      <c r="B25" s="7"/>
      <c r="D25" s="6"/>
      <c r="F25" s="7"/>
      <c r="H25" s="6"/>
    </row>
    <row r="26" spans="2:8" x14ac:dyDescent="0.5">
      <c r="B26" s="7"/>
      <c r="D26" s="6"/>
      <c r="F26" s="7"/>
      <c r="H26" s="6"/>
    </row>
    <row r="27" spans="2:8" x14ac:dyDescent="0.5">
      <c r="B27" s="7"/>
      <c r="D27" s="6"/>
      <c r="F27" s="7"/>
      <c r="H27" s="6"/>
    </row>
    <row r="28" spans="2:8" x14ac:dyDescent="0.5">
      <c r="B28" s="7"/>
      <c r="D28" s="6"/>
      <c r="F28" s="7"/>
      <c r="H28" s="6"/>
    </row>
    <row r="29" spans="2:8" x14ac:dyDescent="0.5">
      <c r="B29" s="7"/>
      <c r="D29" s="6"/>
      <c r="F29" s="7"/>
      <c r="H29" s="6"/>
    </row>
    <row r="30" spans="2:8" x14ac:dyDescent="0.5">
      <c r="B30" s="7"/>
      <c r="D30" s="6"/>
      <c r="F30" s="7"/>
      <c r="H30" s="6"/>
    </row>
    <row r="31" spans="2:8" ht="14.7" thickBot="1" x14ac:dyDescent="0.55000000000000004">
      <c r="B31" s="9"/>
      <c r="C31" s="10"/>
      <c r="D31" s="17"/>
      <c r="F31" s="9"/>
      <c r="G31" s="16"/>
      <c r="H31" s="17"/>
    </row>
    <row r="32" spans="2:8" x14ac:dyDescent="0.5">
      <c r="B32" s="7"/>
      <c r="C32" s="3" t="s">
        <v>21</v>
      </c>
      <c r="D32" s="29">
        <f>D9*D20/1000</f>
        <v>27.437999999999999</v>
      </c>
      <c r="F32" s="7"/>
      <c r="G32" s="3" t="s">
        <v>21</v>
      </c>
      <c r="H32" s="29">
        <f>D9*H20/1000</f>
        <v>41.963999999999999</v>
      </c>
    </row>
    <row r="33" spans="2:8" x14ac:dyDescent="0.5">
      <c r="B33" s="7"/>
      <c r="C33" s="3" t="s">
        <v>22</v>
      </c>
      <c r="D33" s="29">
        <f>25*1.010575^D32</f>
        <v>33.365058563726606</v>
      </c>
      <c r="F33" s="7"/>
      <c r="G33" s="3" t="s">
        <v>22</v>
      </c>
      <c r="H33" s="29">
        <f>30*1.0097^H32</f>
        <v>44.983090819617672</v>
      </c>
    </row>
    <row r="34" spans="2:8" x14ac:dyDescent="0.5">
      <c r="B34" s="7"/>
      <c r="C34" s="3" t="s">
        <v>23</v>
      </c>
      <c r="D34" s="31">
        <f>D20*D8/C20</f>
        <v>0.97165991902834015</v>
      </c>
      <c r="F34" s="7"/>
      <c r="G34" s="3" t="s">
        <v>23</v>
      </c>
      <c r="H34" s="31">
        <f>H20*D8/G20</f>
        <v>0.95332671300893745</v>
      </c>
    </row>
    <row r="35" spans="2:8" x14ac:dyDescent="0.5">
      <c r="B35" s="7"/>
      <c r="C35" s="3" t="s">
        <v>24</v>
      </c>
      <c r="D35" s="6">
        <f>D20*D8/C20*100</f>
        <v>97.165991902834008</v>
      </c>
      <c r="F35" s="7"/>
      <c r="G35" s="3" t="s">
        <v>24</v>
      </c>
      <c r="H35" s="6">
        <f>H20*D8/G20*100</f>
        <v>95.33267130089375</v>
      </c>
    </row>
    <row r="36" spans="2:8" x14ac:dyDescent="0.5">
      <c r="B36" s="7"/>
      <c r="C36" s="3" t="s">
        <v>51</v>
      </c>
      <c r="D36" s="6">
        <f>D32*D11</f>
        <v>12347.1</v>
      </c>
      <c r="F36" s="7"/>
      <c r="G36" s="3" t="s">
        <v>51</v>
      </c>
      <c r="H36" s="6">
        <f>H32*D11</f>
        <v>18883.8</v>
      </c>
    </row>
    <row r="37" spans="2:8" x14ac:dyDescent="0.5">
      <c r="B37" s="7"/>
      <c r="C37" s="3" t="s">
        <v>49</v>
      </c>
      <c r="D37" s="24">
        <f>D33/100*D11*H6</f>
        <v>403.88403391391057</v>
      </c>
      <c r="F37" s="7"/>
      <c r="G37" s="3" t="s">
        <v>49</v>
      </c>
      <c r="H37" s="24">
        <f>H33/100*D11*H6</f>
        <v>544.52031437147184</v>
      </c>
    </row>
    <row r="38" spans="2:8" ht="14.7" thickBot="1" x14ac:dyDescent="0.55000000000000004">
      <c r="B38" s="9"/>
      <c r="C38" s="39" t="s">
        <v>50</v>
      </c>
      <c r="D38" s="41">
        <f>D37/D36</f>
        <v>3.2710841729143729E-2</v>
      </c>
      <c r="F38" s="9"/>
      <c r="G38" s="39" t="s">
        <v>50</v>
      </c>
      <c r="H38" s="41">
        <f>H37/H36</f>
        <v>2.8835314627960042E-2</v>
      </c>
    </row>
    <row r="40" spans="2:8" x14ac:dyDescent="0.5">
      <c r="E40" s="43" t="s">
        <v>25</v>
      </c>
      <c r="F40" s="43"/>
    </row>
    <row r="41" spans="2:8" x14ac:dyDescent="0.5">
      <c r="E41" t="s">
        <v>26</v>
      </c>
      <c r="F41" s="33">
        <f>((D38-H38)/D38)</f>
        <v>0.11847836669182332</v>
      </c>
    </row>
    <row r="43" spans="2:8" x14ac:dyDescent="0.5">
      <c r="E43" s="43" t="s">
        <v>2</v>
      </c>
      <c r="F43" s="43"/>
    </row>
    <row r="44" spans="2:8" x14ac:dyDescent="0.5">
      <c r="E44" t="s">
        <v>27</v>
      </c>
      <c r="F44" s="1">
        <f>H33*1.04/100*D11*H7</f>
        <v>86.313554664682371</v>
      </c>
    </row>
    <row r="45" spans="2:8" x14ac:dyDescent="0.5">
      <c r="E45" t="s">
        <v>28</v>
      </c>
      <c r="F45" s="30">
        <f>(H37-F44)/H37</f>
        <v>0.84148698884758366</v>
      </c>
    </row>
  </sheetData>
  <sheetProtection algorithmName="SHA-512" hashValue="BFK0WJ/S98qWXOcckKR3Y3bWX492ckoz9EBcgORR9pdc8qdXiVIPYXjalvrtYjQC81YHzBJjPYp+lCHsoXh9Jw==" saltValue="XAEQl5xlUZD+m6/paVvYxQ==" spinCount="100000" sheet="1" objects="1" scenarios="1" selectLockedCells="1"/>
  <mergeCells count="5">
    <mergeCell ref="B15:D15"/>
    <mergeCell ref="F15:H15"/>
    <mergeCell ref="C1:G2"/>
    <mergeCell ref="C4:D4"/>
    <mergeCell ref="G5:H5"/>
  </mergeCells>
  <conditionalFormatting sqref="B7">
    <cfRule type="dataBar" priority="5">
      <dataBar>
        <cfvo type="percent" val="0"/>
        <cfvo type="percent" val="100"/>
        <color rgb="FF638EC6"/>
      </dataBar>
      <extLst>
        <ext xmlns:x14="http://schemas.microsoft.com/office/spreadsheetml/2009/9/main" uri="{B025F937-C7B1-47D3-B67F-A62EFF666E3E}">
          <x14:id>{936CAA9D-FD3D-4219-A88E-E68AFBCC5905}</x14:id>
        </ext>
      </extLst>
    </cfRule>
  </conditionalFormatting>
  <conditionalFormatting sqref="B36">
    <cfRule type="dataBar" priority="4">
      <dataBar>
        <cfvo type="num" val="0"/>
        <cfvo type="num" val="100"/>
        <color rgb="FF638EC6"/>
      </dataBar>
      <extLst>
        <ext xmlns:x14="http://schemas.microsoft.com/office/spreadsheetml/2009/9/main" uri="{B025F937-C7B1-47D3-B67F-A62EFF666E3E}">
          <x14:id>{F3234D4C-8181-4FEB-870E-AB68024F8ABE}</x14:id>
        </ext>
      </extLst>
    </cfRule>
  </conditionalFormatting>
  <conditionalFormatting sqref="D32 H32">
    <cfRule type="dataBar" priority="1">
      <dataBar>
        <cfvo type="num" val="42.1"/>
        <cfvo type="max"/>
        <color rgb="FFFF0000"/>
      </dataBar>
      <extLst>
        <ext xmlns:x14="http://schemas.microsoft.com/office/spreadsheetml/2009/9/main" uri="{B025F937-C7B1-47D3-B67F-A62EFF666E3E}">
          <x14:id>{57A6ACBD-5779-4BCF-BC87-C27C269AE310}</x14:id>
        </ext>
      </extLst>
    </cfRule>
  </conditionalFormatting>
  <conditionalFormatting sqref="D35">
    <cfRule type="dataBar" priority="2">
      <dataBar showValue="0">
        <cfvo type="num" val="0"/>
        <cfvo type="num" val="100"/>
        <color rgb="FF638EC6"/>
      </dataBar>
      <extLst>
        <ext xmlns:x14="http://schemas.microsoft.com/office/spreadsheetml/2009/9/main" uri="{B025F937-C7B1-47D3-B67F-A62EFF666E3E}">
          <x14:id>{099699A6-BE32-4B02-B2B8-7FADC6729351}</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{B8F47169-6BA0-4194-B0F5-9AB0033D5FBC}</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36CAA9D-FD3D-4219-A88E-E68AFBCC5905}">
            <x14:dataBar minLength="0" maxLength="100" gradient="0" direction="rightToLeft">
              <x14:cfvo type="percent">
                <xm:f>0</xm:f>
              </x14:cfvo>
              <x14:cfvo type="percent">
                <xm:f>100</xm:f>
              </x14:cfvo>
              <x14:negativeFillColor rgb="FFFF0000"/>
              <x14:axisColor rgb="FF000000"/>
            </x14:dataBar>
          </x14:cfRule>
          <xm:sqref>B7</xm:sqref>
        </x14:conditionalFormatting>
        <x14:conditionalFormatting xmlns:xm="http://schemas.microsoft.com/office/excel/2006/main">
          <x14:cfRule type="dataBar" id="{F3234D4C-8181-4FEB-870E-AB68024F8ABE}">
            <x14:dataBar minLength="0" maxLength="100" gradient="0">
              <x14:cfvo type="num">
                <xm:f>0</xm:f>
              </x14:cfvo>
              <x14:cfvo type="num">
                <xm:f>100</xm:f>
              </x14:cfvo>
              <x14:negativeFillColor rgb="FFFF0000"/>
              <x14:axisColor rgb="FF000000"/>
            </x14:dataBar>
          </x14:cfRule>
          <xm:sqref>B36</xm:sqref>
        </x14:conditionalFormatting>
        <x14:conditionalFormatting xmlns:xm="http://schemas.microsoft.com/office/excel/2006/main">
          <x14:cfRule type="dataBar" id="{57A6ACBD-5779-4BCF-BC87-C27C269AE310}">
            <x14:dataBar minLength="0" maxLength="100" gradient="0">
              <x14:cfvo type="num">
                <xm:f>42.1</xm:f>
              </x14:cfvo>
              <x14:cfvo type="autoMax"/>
              <x14:negativeFillColor rgb="FFFF0000"/>
              <x14:axisColor rgb="FF000000"/>
            </x14:dataBar>
          </x14:cfRule>
          <xm:sqref>D32 H32</xm:sqref>
        </x14:conditionalFormatting>
        <x14:conditionalFormatting xmlns:xm="http://schemas.microsoft.com/office/excel/2006/main">
          <x14:cfRule type="dataBar" id="{099699A6-BE32-4B02-B2B8-7FADC6729351}">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B8F47169-6BA0-4194-B0F5-9AB0033D5FBC}">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A4A6-DD0B-4E3C-9471-7D4FECD22143}">
  <dimension ref="B1:S81"/>
  <sheetViews>
    <sheetView workbookViewId="0">
      <selection activeCell="D49" sqref="D49"/>
    </sheetView>
  </sheetViews>
  <sheetFormatPr defaultRowHeight="14.35" x14ac:dyDescent="0.5"/>
  <cols>
    <col min="2" max="2" width="15.3515625" bestFit="1" customWidth="1"/>
    <col min="3" max="3" width="25.3515625" style="3" bestFit="1" customWidth="1"/>
    <col min="4" max="4" width="21.64453125" bestFit="1" customWidth="1"/>
    <col min="5" max="5" width="42" bestFit="1" customWidth="1"/>
    <col min="6" max="6" width="15.3515625" bestFit="1" customWidth="1"/>
    <col min="7" max="7" width="25.3515625" bestFit="1" customWidth="1"/>
    <col min="8" max="8" width="21.64453125" bestFit="1" customWidth="1"/>
    <col min="9" max="9" width="16.234375" bestFit="1" customWidth="1"/>
    <col min="12" max="12" width="13.64453125" bestFit="1" customWidth="1"/>
    <col min="13" max="13" width="11.76171875" bestFit="1" customWidth="1"/>
    <col min="14" max="14" width="15.41015625" bestFit="1" customWidth="1"/>
    <col min="15" max="15" width="32.1171875" bestFit="1" customWidth="1"/>
    <col min="16" max="16" width="11.76171875" bestFit="1" customWidth="1"/>
    <col min="17" max="17" width="16.234375" bestFit="1" customWidth="1"/>
    <col min="18" max="18" width="34.234375" bestFit="1" customWidth="1"/>
    <col min="19" max="19" width="53.41015625" bestFit="1" customWidth="1"/>
  </cols>
  <sheetData>
    <row r="1" spans="2:19" ht="15.75" customHeight="1" x14ac:dyDescent="0.5">
      <c r="C1" s="59" t="s">
        <v>33</v>
      </c>
      <c r="D1" s="60"/>
      <c r="E1" s="61"/>
      <c r="F1" s="4"/>
    </row>
    <row r="2" spans="2:19" ht="14.7" thickBot="1" x14ac:dyDescent="0.55000000000000004">
      <c r="C2" s="62"/>
      <c r="D2" s="63"/>
      <c r="E2" s="64"/>
    </row>
    <row r="3" spans="2:19" ht="14.7" thickBot="1" x14ac:dyDescent="0.55000000000000004"/>
    <row r="4" spans="2:19" x14ac:dyDescent="0.5">
      <c r="C4" s="57" t="s">
        <v>32</v>
      </c>
      <c r="D4" s="58"/>
      <c r="E4" s="14"/>
      <c r="G4" s="47" t="s">
        <v>16</v>
      </c>
      <c r="H4" s="47"/>
    </row>
    <row r="5" spans="2:19" x14ac:dyDescent="0.5">
      <c r="C5" s="18" t="s">
        <v>9</v>
      </c>
      <c r="D5" s="34">
        <v>3</v>
      </c>
      <c r="E5" s="6"/>
      <c r="G5" s="11" t="s">
        <v>0</v>
      </c>
      <c r="H5" s="11">
        <v>2.69</v>
      </c>
    </row>
    <row r="6" spans="2:19" x14ac:dyDescent="0.5">
      <c r="C6" s="18" t="s">
        <v>10</v>
      </c>
      <c r="D6" s="34">
        <v>1.2</v>
      </c>
      <c r="E6" s="6"/>
      <c r="G6" s="11" t="s">
        <v>6</v>
      </c>
      <c r="H6" s="11">
        <v>0.41</v>
      </c>
      <c r="S6" s="2"/>
    </row>
    <row r="7" spans="2:19" x14ac:dyDescent="0.5">
      <c r="B7" s="2"/>
      <c r="C7" s="18" t="s">
        <v>11</v>
      </c>
      <c r="D7" s="34">
        <v>0.8</v>
      </c>
      <c r="E7" s="6"/>
    </row>
    <row r="8" spans="2:19" x14ac:dyDescent="0.5">
      <c r="C8" s="18" t="s">
        <v>12</v>
      </c>
      <c r="D8" s="27">
        <f>D7*D5*D6</f>
        <v>2.8800000000000003</v>
      </c>
      <c r="E8" s="6"/>
    </row>
    <row r="9" spans="2:19" x14ac:dyDescent="0.5">
      <c r="C9" s="18" t="s">
        <v>13</v>
      </c>
      <c r="D9" s="34">
        <v>1000</v>
      </c>
      <c r="E9" s="6"/>
    </row>
    <row r="10" spans="2:19" x14ac:dyDescent="0.5">
      <c r="C10" s="46"/>
      <c r="D10" s="45"/>
      <c r="E10" s="6"/>
    </row>
    <row r="11" spans="2:19" ht="14.7" thickBot="1" x14ac:dyDescent="0.55000000000000004">
      <c r="C11" s="21" t="s">
        <v>14</v>
      </c>
      <c r="D11" s="38">
        <v>450</v>
      </c>
      <c r="E11" s="17"/>
    </row>
    <row r="13" spans="2:19" ht="14.7" thickBot="1" x14ac:dyDescent="0.55000000000000004"/>
    <row r="14" spans="2:19" ht="14.7" thickBot="1" x14ac:dyDescent="0.55000000000000004">
      <c r="B14" s="65" t="s">
        <v>34</v>
      </c>
      <c r="C14" s="66"/>
      <c r="D14" s="42">
        <v>10</v>
      </c>
      <c r="F14" s="65" t="s">
        <v>35</v>
      </c>
      <c r="G14" s="66"/>
      <c r="H14" s="42">
        <v>32</v>
      </c>
    </row>
    <row r="15" spans="2:19" x14ac:dyDescent="0.5">
      <c r="B15" s="48" t="s">
        <v>36</v>
      </c>
      <c r="C15" s="49"/>
      <c r="D15" s="50"/>
      <c r="F15" s="48" t="s">
        <v>36</v>
      </c>
      <c r="G15" s="49"/>
      <c r="H15" s="50"/>
    </row>
    <row r="16" spans="2:19" x14ac:dyDescent="0.5">
      <c r="B16" s="12"/>
      <c r="C16" s="11" t="s">
        <v>19</v>
      </c>
      <c r="D16" s="13" t="s">
        <v>20</v>
      </c>
      <c r="F16" s="12"/>
      <c r="G16" s="11" t="s">
        <v>19</v>
      </c>
      <c r="H16" s="13" t="s">
        <v>20</v>
      </c>
    </row>
    <row r="17" spans="2:8" x14ac:dyDescent="0.5">
      <c r="B17" s="18" t="s">
        <v>9</v>
      </c>
      <c r="C17" s="11">
        <v>3</v>
      </c>
      <c r="D17" s="13">
        <f>ROUNDDOWN(C17/D5,0)</f>
        <v>1</v>
      </c>
      <c r="F17" s="18" t="s">
        <v>9</v>
      </c>
      <c r="G17" s="11">
        <v>3</v>
      </c>
      <c r="H17" s="13">
        <f>ROUNDDOWN(G17/D5,0)</f>
        <v>1</v>
      </c>
    </row>
    <row r="18" spans="2:8" x14ac:dyDescent="0.5">
      <c r="B18" s="18" t="s">
        <v>10</v>
      </c>
      <c r="C18" s="11">
        <v>2.4700000000000002</v>
      </c>
      <c r="D18" s="13">
        <f>ROUNDDOWN(C18/D6,0)</f>
        <v>2</v>
      </c>
      <c r="F18" s="18" t="s">
        <v>10</v>
      </c>
      <c r="G18" s="11">
        <v>2.4700000000000002</v>
      </c>
      <c r="H18" s="13">
        <f t="shared" ref="H18:H19" si="0">ROUNDDOWN(G18/D6,0)</f>
        <v>2</v>
      </c>
    </row>
    <row r="19" spans="2:8" x14ac:dyDescent="0.5">
      <c r="B19" s="18" t="s">
        <v>11</v>
      </c>
      <c r="C19" s="11">
        <v>13.6</v>
      </c>
      <c r="D19" s="13">
        <f>ROUNDDOWN(C19/D7,0)</f>
        <v>17</v>
      </c>
      <c r="F19" s="18" t="s">
        <v>11</v>
      </c>
      <c r="G19" s="11">
        <v>13.6</v>
      </c>
      <c r="H19" s="13">
        <f t="shared" si="0"/>
        <v>17</v>
      </c>
    </row>
    <row r="20" spans="2:8" ht="14.7" thickBot="1" x14ac:dyDescent="0.55000000000000004">
      <c r="B20" s="18" t="s">
        <v>12</v>
      </c>
      <c r="C20" s="25">
        <f>C18*C17*C19</f>
        <v>100.776</v>
      </c>
      <c r="D20" s="26">
        <f>D19*D17*D18</f>
        <v>34</v>
      </c>
      <c r="F20" s="18" t="s">
        <v>12</v>
      </c>
      <c r="G20" s="25">
        <f>G18*G17*G19</f>
        <v>100.776</v>
      </c>
      <c r="H20" s="26">
        <f>H19*H17*H18</f>
        <v>34</v>
      </c>
    </row>
    <row r="21" spans="2:8" x14ac:dyDescent="0.5">
      <c r="B21" s="23"/>
      <c r="C21" s="19"/>
      <c r="D21" s="14"/>
      <c r="F21" s="23"/>
      <c r="G21" s="19"/>
      <c r="H21" s="14"/>
    </row>
    <row r="22" spans="2:8" x14ac:dyDescent="0.5">
      <c r="B22" s="7"/>
      <c r="D22" s="6"/>
      <c r="F22" s="7"/>
      <c r="G22" s="3"/>
      <c r="H22" s="6"/>
    </row>
    <row r="23" spans="2:8" x14ac:dyDescent="0.5">
      <c r="B23" s="7"/>
      <c r="D23" s="6"/>
      <c r="F23" s="7"/>
      <c r="G23" s="3"/>
      <c r="H23" s="6"/>
    </row>
    <row r="24" spans="2:8" x14ac:dyDescent="0.5">
      <c r="B24" s="7"/>
      <c r="D24" s="6"/>
      <c r="F24" s="7"/>
      <c r="G24" s="3"/>
      <c r="H24" s="6"/>
    </row>
    <row r="25" spans="2:8" x14ac:dyDescent="0.5">
      <c r="B25" s="7"/>
      <c r="D25" s="6"/>
      <c r="F25" s="7"/>
      <c r="G25" s="3"/>
      <c r="H25" s="6"/>
    </row>
    <row r="26" spans="2:8" x14ac:dyDescent="0.5">
      <c r="B26" s="7"/>
      <c r="D26" s="6"/>
      <c r="F26" s="7"/>
      <c r="G26" s="3"/>
      <c r="H26" s="6"/>
    </row>
    <row r="27" spans="2:8" x14ac:dyDescent="0.5">
      <c r="B27" s="7"/>
      <c r="D27" s="6"/>
      <c r="F27" s="7"/>
      <c r="G27" s="3"/>
      <c r="H27" s="6"/>
    </row>
    <row r="28" spans="2:8" x14ac:dyDescent="0.5">
      <c r="B28" s="7"/>
      <c r="D28" s="6"/>
      <c r="F28" s="7"/>
      <c r="G28" s="3"/>
      <c r="H28" s="6"/>
    </row>
    <row r="29" spans="2:8" x14ac:dyDescent="0.5">
      <c r="B29" s="7"/>
      <c r="D29" s="6"/>
      <c r="F29" s="7"/>
      <c r="G29" s="3"/>
      <c r="H29" s="6"/>
    </row>
    <row r="30" spans="2:8" x14ac:dyDescent="0.5">
      <c r="B30" s="7"/>
      <c r="D30" s="6"/>
      <c r="F30" s="7"/>
      <c r="G30" s="3"/>
      <c r="H30" s="6"/>
    </row>
    <row r="31" spans="2:8" ht="14.7" thickBot="1" x14ac:dyDescent="0.55000000000000004">
      <c r="B31" s="9"/>
      <c r="C31" s="10"/>
      <c r="D31" s="17"/>
      <c r="F31" s="9"/>
      <c r="G31" s="10"/>
      <c r="H31" s="17"/>
    </row>
    <row r="32" spans="2:8" x14ac:dyDescent="0.5">
      <c r="B32" s="7"/>
      <c r="C32" s="3" t="s">
        <v>21</v>
      </c>
      <c r="D32" s="29">
        <f>D9*D14/1000</f>
        <v>10</v>
      </c>
      <c r="F32" s="7"/>
      <c r="G32" s="3" t="s">
        <v>21</v>
      </c>
      <c r="H32" s="29">
        <f>D9*H14/1000</f>
        <v>32</v>
      </c>
    </row>
    <row r="33" spans="2:8" x14ac:dyDescent="0.5">
      <c r="B33" s="7"/>
      <c r="C33" s="3" t="s">
        <v>22</v>
      </c>
      <c r="D33" s="29">
        <f>25*1.010575^D32</f>
        <v>27.773173777242643</v>
      </c>
      <c r="F33" s="7"/>
      <c r="G33" s="3" t="s">
        <v>22</v>
      </c>
      <c r="H33" s="29">
        <f>25*1.010575^H32</f>
        <v>35.005285002203621</v>
      </c>
    </row>
    <row r="34" spans="2:8" x14ac:dyDescent="0.5">
      <c r="B34" s="7"/>
      <c r="C34" s="3" t="s">
        <v>23</v>
      </c>
      <c r="D34" s="31">
        <f>D14*D8/C20</f>
        <v>0.28578232912598245</v>
      </c>
      <c r="F34" s="7"/>
      <c r="G34" s="3" t="s">
        <v>23</v>
      </c>
      <c r="H34" s="31">
        <f>H14*D8/G20</f>
        <v>0.91450345320314375</v>
      </c>
    </row>
    <row r="35" spans="2:8" x14ac:dyDescent="0.5">
      <c r="B35" s="7"/>
      <c r="C35" s="3" t="s">
        <v>24</v>
      </c>
      <c r="D35" s="6">
        <f>D14*D8/C20*100</f>
        <v>28.578232912598246</v>
      </c>
      <c r="F35" s="7"/>
      <c r="G35" s="3" t="s">
        <v>24</v>
      </c>
      <c r="H35" s="6">
        <f>H14*D8/G20*100</f>
        <v>91.450345320314369</v>
      </c>
    </row>
    <row r="36" spans="2:8" x14ac:dyDescent="0.5">
      <c r="B36" s="7"/>
      <c r="C36" s="3" t="s">
        <v>51</v>
      </c>
      <c r="D36" s="6">
        <f>D32*D11</f>
        <v>4500</v>
      </c>
      <c r="F36" s="7"/>
      <c r="G36" s="3" t="s">
        <v>51</v>
      </c>
      <c r="H36" s="6">
        <f>H32*D11</f>
        <v>14400</v>
      </c>
    </row>
    <row r="37" spans="2:8" x14ac:dyDescent="0.5">
      <c r="B37" s="7"/>
      <c r="C37" s="3" t="s">
        <v>49</v>
      </c>
      <c r="D37" s="24">
        <f>D33/100*D11*H5</f>
        <v>336.19426857352221</v>
      </c>
      <c r="F37" s="7"/>
      <c r="G37" s="3" t="s">
        <v>49</v>
      </c>
      <c r="H37" s="24">
        <f>H33/100*D11*H5</f>
        <v>423.73897495167489</v>
      </c>
    </row>
    <row r="38" spans="2:8" ht="14.7" thickBot="1" x14ac:dyDescent="0.55000000000000004">
      <c r="B38" s="9"/>
      <c r="C38" s="39" t="s">
        <v>50</v>
      </c>
      <c r="D38" s="41">
        <f>D37/D36</f>
        <v>7.4709837460782719E-2</v>
      </c>
      <c r="F38" s="9"/>
      <c r="G38" s="39" t="s">
        <v>50</v>
      </c>
      <c r="H38" s="41">
        <f>H37/H36</f>
        <v>2.9426317704977424E-2</v>
      </c>
    </row>
    <row r="40" spans="2:8" x14ac:dyDescent="0.5">
      <c r="E40" s="43" t="s">
        <v>25</v>
      </c>
      <c r="F40" s="43"/>
    </row>
    <row r="41" spans="2:8" x14ac:dyDescent="0.5">
      <c r="E41" t="s">
        <v>26</v>
      </c>
      <c r="F41" s="33">
        <f>((D38-H38)/D38)</f>
        <v>0.60612526134293732</v>
      </c>
    </row>
    <row r="43" spans="2:8" x14ac:dyDescent="0.5">
      <c r="E43" s="43" t="s">
        <v>2</v>
      </c>
      <c r="F43" s="43"/>
    </row>
    <row r="44" spans="2:8" x14ac:dyDescent="0.5">
      <c r="E44" t="s">
        <v>27</v>
      </c>
      <c r="F44" s="1">
        <f>H33*1.04/100*D11*H6</f>
        <v>67.168140862228299</v>
      </c>
    </row>
    <row r="45" spans="2:8" x14ac:dyDescent="0.5">
      <c r="E45" t="s">
        <v>28</v>
      </c>
      <c r="F45" s="30">
        <f>(H37-F44)/H37</f>
        <v>0.84148698884758366</v>
      </c>
    </row>
    <row r="46" spans="2:8" ht="14.7" thickBot="1" x14ac:dyDescent="0.55000000000000004">
      <c r="B46" s="16"/>
      <c r="C46" s="10"/>
      <c r="D46" s="16"/>
      <c r="E46" s="16"/>
      <c r="F46" s="16"/>
      <c r="G46" s="16"/>
      <c r="H46" s="16"/>
    </row>
    <row r="48" spans="2:8" ht="14.7" thickBot="1" x14ac:dyDescent="0.55000000000000004"/>
    <row r="49" spans="2:8" ht="14.7" thickBot="1" x14ac:dyDescent="0.55000000000000004">
      <c r="B49" s="65" t="s">
        <v>34</v>
      </c>
      <c r="C49" s="66"/>
      <c r="D49" s="42">
        <v>34</v>
      </c>
      <c r="F49" s="65" t="s">
        <v>35</v>
      </c>
      <c r="G49" s="66"/>
      <c r="H49" s="42">
        <v>42</v>
      </c>
    </row>
    <row r="50" spans="2:8" x14ac:dyDescent="0.5">
      <c r="B50" s="48" t="s">
        <v>37</v>
      </c>
      <c r="C50" s="49"/>
      <c r="D50" s="50"/>
      <c r="F50" s="48" t="s">
        <v>37</v>
      </c>
      <c r="G50" s="49"/>
      <c r="H50" s="50"/>
    </row>
    <row r="51" spans="2:8" x14ac:dyDescent="0.5">
      <c r="B51" s="12"/>
      <c r="C51" s="11" t="s">
        <v>19</v>
      </c>
      <c r="D51" s="13" t="s">
        <v>20</v>
      </c>
      <c r="F51" s="12"/>
      <c r="G51" s="11" t="s">
        <v>19</v>
      </c>
      <c r="H51" s="13" t="s">
        <v>20</v>
      </c>
    </row>
    <row r="52" spans="2:8" x14ac:dyDescent="0.5">
      <c r="B52" s="18" t="s">
        <v>9</v>
      </c>
      <c r="C52" s="11">
        <v>3</v>
      </c>
      <c r="D52" s="13">
        <f>ROUNDDOWN(C52/D5,0)</f>
        <v>1</v>
      </c>
      <c r="F52" s="18" t="s">
        <v>9</v>
      </c>
      <c r="G52" s="11">
        <v>3</v>
      </c>
      <c r="H52" s="13">
        <f>ROUNDDOWN(G52/D5,0)</f>
        <v>1</v>
      </c>
    </row>
    <row r="53" spans="2:8" x14ac:dyDescent="0.5">
      <c r="B53" s="18" t="s">
        <v>10</v>
      </c>
      <c r="C53" s="11">
        <v>2.4700000000000002</v>
      </c>
      <c r="D53" s="13">
        <f>ROUNDDOWN(C53/D6,0)</f>
        <v>2</v>
      </c>
      <c r="F53" s="18" t="s">
        <v>10</v>
      </c>
      <c r="G53" s="11">
        <v>2.4700000000000002</v>
      </c>
      <c r="H53" s="13">
        <f>ROUNDDOWN(G53/D6,0)</f>
        <v>2</v>
      </c>
    </row>
    <row r="54" spans="2:8" x14ac:dyDescent="0.5">
      <c r="B54" s="18" t="s">
        <v>11</v>
      </c>
      <c r="C54" s="11">
        <v>21.2</v>
      </c>
      <c r="D54" s="13">
        <f>ROUNDDOWN(C54/D7,0)</f>
        <v>26</v>
      </c>
      <c r="F54" s="18" t="s">
        <v>11</v>
      </c>
      <c r="G54" s="11">
        <v>21.2</v>
      </c>
      <c r="H54" s="13">
        <f>ROUNDDOWN(G54/D7,0)</f>
        <v>26</v>
      </c>
    </row>
    <row r="55" spans="2:8" ht="14.7" thickBot="1" x14ac:dyDescent="0.55000000000000004">
      <c r="B55" s="18" t="s">
        <v>12</v>
      </c>
      <c r="C55" s="25">
        <f>C53*C52*C54</f>
        <v>157.09199999999998</v>
      </c>
      <c r="D55" s="26">
        <f>D54*D52*D53</f>
        <v>52</v>
      </c>
      <c r="F55" s="18" t="s">
        <v>12</v>
      </c>
      <c r="G55" s="25">
        <f>G53*G52*G54</f>
        <v>157.09199999999998</v>
      </c>
      <c r="H55" s="13">
        <f>H52*H53*H54</f>
        <v>52</v>
      </c>
    </row>
    <row r="56" spans="2:8" x14ac:dyDescent="0.5">
      <c r="B56" s="23"/>
      <c r="C56" s="19"/>
      <c r="D56" s="14"/>
      <c r="F56" s="23"/>
      <c r="G56" s="19"/>
      <c r="H56" s="14"/>
    </row>
    <row r="57" spans="2:8" x14ac:dyDescent="0.5">
      <c r="B57" s="5"/>
      <c r="C57"/>
      <c r="D57" s="6"/>
      <c r="F57" s="5"/>
      <c r="H57" s="6"/>
    </row>
    <row r="58" spans="2:8" x14ac:dyDescent="0.5">
      <c r="B58" s="7"/>
      <c r="C58"/>
      <c r="D58" s="6"/>
      <c r="F58" s="7"/>
      <c r="H58" s="6"/>
    </row>
    <row r="59" spans="2:8" x14ac:dyDescent="0.5">
      <c r="B59" s="7"/>
      <c r="C59"/>
      <c r="D59" s="6"/>
      <c r="F59" s="7"/>
      <c r="H59" s="6"/>
    </row>
    <row r="60" spans="2:8" x14ac:dyDescent="0.5">
      <c r="B60" s="7"/>
      <c r="C60"/>
      <c r="D60" s="6"/>
      <c r="F60" s="7"/>
      <c r="H60" s="6"/>
    </row>
    <row r="61" spans="2:8" x14ac:dyDescent="0.5">
      <c r="B61" s="7"/>
      <c r="C61"/>
      <c r="D61" s="6"/>
      <c r="F61" s="7"/>
      <c r="H61" s="6"/>
    </row>
    <row r="62" spans="2:8" x14ac:dyDescent="0.5">
      <c r="B62" s="7"/>
      <c r="C62"/>
      <c r="D62" s="6"/>
      <c r="F62" s="7"/>
      <c r="H62" s="6"/>
    </row>
    <row r="63" spans="2:8" x14ac:dyDescent="0.5">
      <c r="B63" s="7"/>
      <c r="C63"/>
      <c r="D63" s="6"/>
      <c r="F63" s="7"/>
      <c r="H63" s="6"/>
    </row>
    <row r="64" spans="2:8" x14ac:dyDescent="0.5">
      <c r="B64" s="7"/>
      <c r="C64"/>
      <c r="D64" s="6"/>
      <c r="F64" s="7"/>
      <c r="H64" s="6"/>
    </row>
    <row r="65" spans="2:8" x14ac:dyDescent="0.5">
      <c r="B65" s="7"/>
      <c r="C65"/>
      <c r="D65" s="6"/>
      <c r="F65" s="7"/>
      <c r="H65" s="6"/>
    </row>
    <row r="66" spans="2:8" ht="14.7" thickBot="1" x14ac:dyDescent="0.55000000000000004">
      <c r="B66" s="9"/>
      <c r="C66" s="16"/>
      <c r="D66" s="17"/>
      <c r="F66" s="9"/>
      <c r="G66" s="16"/>
      <c r="H66" s="17"/>
    </row>
    <row r="67" spans="2:8" x14ac:dyDescent="0.5">
      <c r="B67" s="7"/>
      <c r="C67" s="3" t="s">
        <v>21</v>
      </c>
      <c r="D67" s="29">
        <f>D9*D49/1000</f>
        <v>34</v>
      </c>
      <c r="F67" s="7"/>
      <c r="G67" s="3" t="s">
        <v>21</v>
      </c>
      <c r="H67" s="29">
        <f>D9*H49/1000</f>
        <v>42</v>
      </c>
    </row>
    <row r="68" spans="2:8" x14ac:dyDescent="0.5">
      <c r="B68" s="7"/>
      <c r="C68" s="3" t="s">
        <v>22</v>
      </c>
      <c r="D68" s="29">
        <f>30*1.0097^D67</f>
        <v>41.654446458380157</v>
      </c>
      <c r="F68" s="7"/>
      <c r="G68" s="3" t="s">
        <v>22</v>
      </c>
      <c r="H68" s="29">
        <f>30*1.0097^H67</f>
        <v>44.998725936350382</v>
      </c>
    </row>
    <row r="69" spans="2:8" x14ac:dyDescent="0.5">
      <c r="B69" s="7"/>
      <c r="C69" s="3" t="s">
        <v>23</v>
      </c>
      <c r="D69" s="31">
        <f>D49*D8/C55</f>
        <v>0.62332900465968999</v>
      </c>
      <c r="F69" s="7"/>
      <c r="G69" s="3" t="s">
        <v>23</v>
      </c>
      <c r="H69" s="31">
        <f>H49*D8/G55</f>
        <v>0.76999465281491108</v>
      </c>
    </row>
    <row r="70" spans="2:8" x14ac:dyDescent="0.5">
      <c r="B70" s="7"/>
      <c r="C70" s="3" t="s">
        <v>24</v>
      </c>
      <c r="D70" s="6">
        <f>D49*D8/C55*100</f>
        <v>62.332900465968997</v>
      </c>
      <c r="F70" s="7"/>
      <c r="G70" s="3" t="s">
        <v>24</v>
      </c>
      <c r="H70" s="6">
        <f>H49*D8/G55*100</f>
        <v>76.999465281491112</v>
      </c>
    </row>
    <row r="71" spans="2:8" x14ac:dyDescent="0.5">
      <c r="B71" s="7"/>
      <c r="C71" s="3" t="s">
        <v>51</v>
      </c>
      <c r="D71" s="6">
        <f>D67*D11</f>
        <v>15300</v>
      </c>
      <c r="F71" s="7"/>
      <c r="G71" s="3" t="s">
        <v>51</v>
      </c>
      <c r="H71" s="6">
        <f>H67*D11</f>
        <v>18900</v>
      </c>
    </row>
    <row r="72" spans="2:8" x14ac:dyDescent="0.5">
      <c r="B72" s="7"/>
      <c r="C72" s="3" t="s">
        <v>49</v>
      </c>
      <c r="D72" s="24">
        <f>D68/100*D11*H5</f>
        <v>504.22707437869178</v>
      </c>
      <c r="F72" s="7"/>
      <c r="G72" s="3" t="s">
        <v>49</v>
      </c>
      <c r="H72" s="24">
        <f>H68/100*D11*H5</f>
        <v>544.70957745952137</v>
      </c>
    </row>
    <row r="73" spans="2:8" ht="14.7" thickBot="1" x14ac:dyDescent="0.55000000000000004">
      <c r="B73" s="9"/>
      <c r="C73" s="39" t="s">
        <v>50</v>
      </c>
      <c r="D73" s="41">
        <f>D72/D71</f>
        <v>3.295601793324783E-2</v>
      </c>
      <c r="F73" s="9"/>
      <c r="G73" s="39" t="s">
        <v>50</v>
      </c>
      <c r="H73" s="41">
        <f>H72/H71</f>
        <v>2.8820612563995839E-2</v>
      </c>
    </row>
    <row r="76" spans="2:8" x14ac:dyDescent="0.5">
      <c r="E76" s="43" t="s">
        <v>25</v>
      </c>
      <c r="F76" s="43"/>
    </row>
    <row r="77" spans="2:8" x14ac:dyDescent="0.5">
      <c r="E77" t="s">
        <v>26</v>
      </c>
      <c r="F77" s="33">
        <f>((D73-H73)/D73)</f>
        <v>0.12548255610335643</v>
      </c>
    </row>
    <row r="79" spans="2:8" x14ac:dyDescent="0.5">
      <c r="E79" s="43" t="s">
        <v>2</v>
      </c>
      <c r="F79" s="43"/>
    </row>
    <row r="80" spans="2:8" x14ac:dyDescent="0.5">
      <c r="E80" t="s">
        <v>27</v>
      </c>
      <c r="F80" s="1">
        <f>H68*1.04/100*D11*H6</f>
        <v>86.343555326669133</v>
      </c>
    </row>
    <row r="81" spans="5:6" x14ac:dyDescent="0.5">
      <c r="E81" t="s">
        <v>28</v>
      </c>
      <c r="F81" s="30">
        <f>(H72-F80)/H72</f>
        <v>0.84148698884758355</v>
      </c>
    </row>
  </sheetData>
  <sheetProtection algorithmName="SHA-512" hashValue="IdjQZtB8IVhL2h3d8rqmvJu4sR7D6MwkubbrzrU6GcXh0vZS8R23BCo9jrx1+UERv9UpdWaTLM1/bSSy0c1LHw==" saltValue="bD6tZCwPZpzRUQSW6hongw==" spinCount="100000" sheet="1" objects="1" scenarios="1" selectLockedCells="1"/>
  <mergeCells count="11">
    <mergeCell ref="C1:E2"/>
    <mergeCell ref="C4:D4"/>
    <mergeCell ref="G4:H4"/>
    <mergeCell ref="B50:D50"/>
    <mergeCell ref="F50:H50"/>
    <mergeCell ref="F14:G14"/>
    <mergeCell ref="B14:C14"/>
    <mergeCell ref="B49:C49"/>
    <mergeCell ref="F49:G49"/>
    <mergeCell ref="B15:D15"/>
    <mergeCell ref="F15:H15"/>
  </mergeCells>
  <conditionalFormatting sqref="B7">
    <cfRule type="dataBar" priority="17">
      <dataBar>
        <cfvo type="percent" val="0"/>
        <cfvo type="percent" val="100"/>
        <color rgb="FF638EC6"/>
      </dataBar>
      <extLst>
        <ext xmlns:x14="http://schemas.microsoft.com/office/spreadsheetml/2009/9/main" uri="{B025F937-C7B1-47D3-B67F-A62EFF666E3E}">
          <x14:id>{9603286B-605E-4E62-A7D0-AE9D99B913FD}</x14:id>
        </ext>
      </extLst>
    </cfRule>
  </conditionalFormatting>
  <conditionalFormatting sqref="B36">
    <cfRule type="dataBar" priority="16">
      <dataBar>
        <cfvo type="num" val="0"/>
        <cfvo type="num" val="100"/>
        <color rgb="FF638EC6"/>
      </dataBar>
      <extLst>
        <ext xmlns:x14="http://schemas.microsoft.com/office/spreadsheetml/2009/9/main" uri="{B025F937-C7B1-47D3-B67F-A62EFF666E3E}">
          <x14:id>{0C9C9FFF-0523-4702-A86D-5A7930A2B596}</x14:id>
        </ext>
      </extLst>
    </cfRule>
  </conditionalFormatting>
  <conditionalFormatting sqref="D20">
    <cfRule type="expression" dxfId="3" priority="4">
      <formula>$D$14&gt;$D$20</formula>
    </cfRule>
  </conditionalFormatting>
  <conditionalFormatting sqref="D32">
    <cfRule type="dataBar" priority="13">
      <dataBar>
        <cfvo type="num" val="32.1"/>
        <cfvo type="max"/>
        <color rgb="FFFF0000"/>
      </dataBar>
      <extLst>
        <ext xmlns:x14="http://schemas.microsoft.com/office/spreadsheetml/2009/9/main" uri="{B025F937-C7B1-47D3-B67F-A62EFF666E3E}">
          <x14:id>{16CDBA56-0266-46AF-BD18-B0E7BEF59AFB}</x14:id>
        </ext>
      </extLst>
    </cfRule>
  </conditionalFormatting>
  <conditionalFormatting sqref="D35">
    <cfRule type="dataBar" priority="14">
      <dataBar showValue="0">
        <cfvo type="num" val="0"/>
        <cfvo type="num" val="100"/>
        <color rgb="FF638EC6"/>
      </dataBar>
      <extLst>
        <ext xmlns:x14="http://schemas.microsoft.com/office/spreadsheetml/2009/9/main" uri="{B025F937-C7B1-47D3-B67F-A62EFF666E3E}">
          <x14:id>{4BEDB1A8-D795-40C8-B8AC-68049301998C}</x14:id>
        </ext>
      </extLst>
    </cfRule>
  </conditionalFormatting>
  <conditionalFormatting sqref="D55">
    <cfRule type="expression" dxfId="2" priority="3">
      <formula>$D$49&gt;$D$55</formula>
    </cfRule>
    <cfRule type="dataBar" priority="18">
      <dataBar>
        <cfvo type="formula" val="$D$14&gt;$D$55"/>
        <cfvo type="max"/>
        <color rgb="FFFF0000"/>
      </dataBar>
      <extLst>
        <ext xmlns:x14="http://schemas.microsoft.com/office/spreadsheetml/2009/9/main" uri="{B025F937-C7B1-47D3-B67F-A62EFF666E3E}">
          <x14:id>{B37C0DB4-0426-46FC-A1A0-05F41F4F5EAB}</x14:id>
        </ext>
      </extLst>
    </cfRule>
  </conditionalFormatting>
  <conditionalFormatting sqref="D67">
    <cfRule type="dataBar" priority="1">
      <dataBar>
        <cfvo type="num" val="42.1"/>
        <cfvo type="max"/>
        <color rgb="FFFF0000"/>
      </dataBar>
      <extLst>
        <ext xmlns:x14="http://schemas.microsoft.com/office/spreadsheetml/2009/9/main" uri="{B025F937-C7B1-47D3-B67F-A62EFF666E3E}">
          <x14:id>{466ECBF9-E03C-459B-87AD-46FD76F5E613}</x14:id>
        </ext>
      </extLst>
    </cfRule>
  </conditionalFormatting>
  <conditionalFormatting sqref="D70">
    <cfRule type="dataBar" priority="15">
      <dataBar showValue="0">
        <cfvo type="num" val="0"/>
        <cfvo type="num" val="100"/>
        <color rgb="FF638EC6"/>
      </dataBar>
      <extLst>
        <ext xmlns:x14="http://schemas.microsoft.com/office/spreadsheetml/2009/9/main" uri="{B025F937-C7B1-47D3-B67F-A62EFF666E3E}">
          <x14:id>{4002F5F2-727D-4A95-B617-1E2F0100D2ED}</x14:id>
        </ext>
      </extLst>
    </cfRule>
  </conditionalFormatting>
  <conditionalFormatting sqref="F36">
    <cfRule type="dataBar" priority="11">
      <dataBar>
        <cfvo type="num" val="0"/>
        <cfvo type="num" val="100"/>
        <color rgb="FF638EC6"/>
      </dataBar>
      <extLst>
        <ext xmlns:x14="http://schemas.microsoft.com/office/spreadsheetml/2009/9/main" uri="{B025F937-C7B1-47D3-B67F-A62EFF666E3E}">
          <x14:id>{7D8EF5B1-E0AB-45EB-9DD9-FF7AF7CF98F4}</x14:id>
        </ext>
      </extLst>
    </cfRule>
  </conditionalFormatting>
  <conditionalFormatting sqref="H20">
    <cfRule type="expression" dxfId="1" priority="5">
      <formula>$H$14&gt;$H$20</formula>
    </cfRule>
  </conditionalFormatting>
  <conditionalFormatting sqref="H32">
    <cfRule type="dataBar" priority="9">
      <dataBar>
        <cfvo type="num" val="32.1"/>
        <cfvo type="max"/>
        <color rgb="FFFF0000"/>
      </dataBar>
      <extLst>
        <ext xmlns:x14="http://schemas.microsoft.com/office/spreadsheetml/2009/9/main" uri="{B025F937-C7B1-47D3-B67F-A62EFF666E3E}">
          <x14:id>{D75A4DF5-3D76-40ED-8D51-29A051CC5E9C}</x14:id>
        </ext>
      </extLst>
    </cfRule>
  </conditionalFormatting>
  <conditionalFormatting sqref="H35">
    <cfRule type="dataBar" priority="10">
      <dataBar showValue="0">
        <cfvo type="num" val="0"/>
        <cfvo type="num" val="100"/>
        <color rgb="FF638EC6"/>
      </dataBar>
      <extLst>
        <ext xmlns:x14="http://schemas.microsoft.com/office/spreadsheetml/2009/9/main" uri="{B025F937-C7B1-47D3-B67F-A62EFF666E3E}">
          <x14:id>{F0BF53AB-940F-456E-8D3A-470B8423802F}</x14:id>
        </ext>
      </extLst>
    </cfRule>
  </conditionalFormatting>
  <conditionalFormatting sqref="H55">
    <cfRule type="expression" dxfId="0" priority="2">
      <formula>$H$49&gt;$H$55</formula>
    </cfRule>
  </conditionalFormatting>
  <conditionalFormatting sqref="H67">
    <cfRule type="dataBar" priority="6">
      <dataBar>
        <cfvo type="num" val="42.1"/>
        <cfvo type="max"/>
        <color rgb="FFFF0000"/>
      </dataBar>
      <extLst>
        <ext xmlns:x14="http://schemas.microsoft.com/office/spreadsheetml/2009/9/main" uri="{B025F937-C7B1-47D3-B67F-A62EFF666E3E}">
          <x14:id>{A5154841-F4A9-4DB8-9730-CC1E143FFC1C}</x14:id>
        </ext>
      </extLst>
    </cfRule>
  </conditionalFormatting>
  <conditionalFormatting sqref="H70">
    <cfRule type="dataBar" priority="7">
      <dataBar showValue="0">
        <cfvo type="num" val="0"/>
        <cfvo type="num" val="100"/>
        <color rgb="FF638EC6"/>
      </dataBar>
      <extLst>
        <ext xmlns:x14="http://schemas.microsoft.com/office/spreadsheetml/2009/9/main" uri="{B025F937-C7B1-47D3-B67F-A62EFF666E3E}">
          <x14:id>{BD01B233-D62C-489C-82F4-103258CE7790}</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603286B-605E-4E62-A7D0-AE9D99B913FD}">
            <x14:dataBar minLength="0" maxLength="100" gradient="0" direction="rightToLeft">
              <x14:cfvo type="percent">
                <xm:f>0</xm:f>
              </x14:cfvo>
              <x14:cfvo type="percent">
                <xm:f>100</xm:f>
              </x14:cfvo>
              <x14:negativeFillColor rgb="FFFF0000"/>
              <x14:axisColor rgb="FF000000"/>
            </x14:dataBar>
          </x14:cfRule>
          <xm:sqref>B7</xm:sqref>
        </x14:conditionalFormatting>
        <x14:conditionalFormatting xmlns:xm="http://schemas.microsoft.com/office/excel/2006/main">
          <x14:cfRule type="dataBar" id="{0C9C9FFF-0523-4702-A86D-5A7930A2B596}">
            <x14:dataBar minLength="0" maxLength="100" gradient="0">
              <x14:cfvo type="num">
                <xm:f>0</xm:f>
              </x14:cfvo>
              <x14:cfvo type="num">
                <xm:f>100</xm:f>
              </x14:cfvo>
              <x14:negativeFillColor rgb="FFFF0000"/>
              <x14:axisColor rgb="FF000000"/>
            </x14:dataBar>
          </x14:cfRule>
          <xm:sqref>B36</xm:sqref>
        </x14:conditionalFormatting>
        <x14:conditionalFormatting xmlns:xm="http://schemas.microsoft.com/office/excel/2006/main">
          <x14:cfRule type="dataBar" id="{16CDBA56-0266-46AF-BD18-B0E7BEF59AFB}">
            <x14:dataBar minLength="0" maxLength="100" gradient="0">
              <x14:cfvo type="num">
                <xm:f>32.1</xm:f>
              </x14:cfvo>
              <x14:cfvo type="autoMax"/>
              <x14:negativeFillColor rgb="FFFF0000"/>
              <x14:axisColor rgb="FF000000"/>
            </x14:dataBar>
          </x14:cfRule>
          <xm:sqref>D32</xm:sqref>
        </x14:conditionalFormatting>
        <x14:conditionalFormatting xmlns:xm="http://schemas.microsoft.com/office/excel/2006/main">
          <x14:cfRule type="dataBar" id="{4BEDB1A8-D795-40C8-B8AC-68049301998C}">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B37C0DB4-0426-46FC-A1A0-05F41F4F5EAB}">
            <x14:dataBar minLength="0" maxLength="100" gradient="0">
              <x14:cfvo type="formula">
                <xm:f>$D$14&gt;$D$55</xm:f>
              </x14:cfvo>
              <x14:cfvo type="autoMax"/>
              <x14:negativeFillColor rgb="FFFF0000"/>
              <x14:axisColor rgb="FF000000"/>
            </x14:dataBar>
          </x14:cfRule>
          <xm:sqref>D55</xm:sqref>
        </x14:conditionalFormatting>
        <x14:conditionalFormatting xmlns:xm="http://schemas.microsoft.com/office/excel/2006/main">
          <x14:cfRule type="dataBar" id="{466ECBF9-E03C-459B-87AD-46FD76F5E613}">
            <x14:dataBar minLength="0" maxLength="100" gradient="0">
              <x14:cfvo type="num">
                <xm:f>42.1</xm:f>
              </x14:cfvo>
              <x14:cfvo type="autoMax"/>
              <x14:negativeFillColor rgb="FFFF0000"/>
              <x14:axisColor rgb="FF000000"/>
            </x14:dataBar>
          </x14:cfRule>
          <xm:sqref>D67</xm:sqref>
        </x14:conditionalFormatting>
        <x14:conditionalFormatting xmlns:xm="http://schemas.microsoft.com/office/excel/2006/main">
          <x14:cfRule type="dataBar" id="{4002F5F2-727D-4A95-B617-1E2F0100D2ED}">
            <x14:dataBar minLength="0" maxLength="100" gradient="0">
              <x14:cfvo type="num">
                <xm:f>0</xm:f>
              </x14:cfvo>
              <x14:cfvo type="num">
                <xm:f>100</xm:f>
              </x14:cfvo>
              <x14:negativeFillColor rgb="FFFF0000"/>
              <x14:axisColor rgb="FF000000"/>
            </x14:dataBar>
          </x14:cfRule>
          <xm:sqref>D70</xm:sqref>
        </x14:conditionalFormatting>
        <x14:conditionalFormatting xmlns:xm="http://schemas.microsoft.com/office/excel/2006/main">
          <x14:cfRule type="dataBar" id="{7D8EF5B1-E0AB-45EB-9DD9-FF7AF7CF98F4}">
            <x14:dataBar minLength="0" maxLength="100" gradient="0">
              <x14:cfvo type="num">
                <xm:f>0</xm:f>
              </x14:cfvo>
              <x14:cfvo type="num">
                <xm:f>100</xm:f>
              </x14:cfvo>
              <x14:negativeFillColor rgb="FFFF0000"/>
              <x14:axisColor rgb="FF000000"/>
            </x14:dataBar>
          </x14:cfRule>
          <xm:sqref>F36</xm:sqref>
        </x14:conditionalFormatting>
        <x14:conditionalFormatting xmlns:xm="http://schemas.microsoft.com/office/excel/2006/main">
          <x14:cfRule type="dataBar" id="{D75A4DF5-3D76-40ED-8D51-29A051CC5E9C}">
            <x14:dataBar minLength="0" maxLength="100" gradient="0">
              <x14:cfvo type="num">
                <xm:f>32.1</xm:f>
              </x14:cfvo>
              <x14:cfvo type="autoMax"/>
              <x14:negativeFillColor rgb="FFFF0000"/>
              <x14:axisColor rgb="FF000000"/>
            </x14:dataBar>
          </x14:cfRule>
          <xm:sqref>H32</xm:sqref>
        </x14:conditionalFormatting>
        <x14:conditionalFormatting xmlns:xm="http://schemas.microsoft.com/office/excel/2006/main">
          <x14:cfRule type="dataBar" id="{F0BF53AB-940F-456E-8D3A-470B8423802F}">
            <x14:dataBar minLength="0" maxLength="100" gradient="0">
              <x14:cfvo type="num">
                <xm:f>0</xm:f>
              </x14:cfvo>
              <x14:cfvo type="num">
                <xm:f>100</xm:f>
              </x14:cfvo>
              <x14:negativeFillColor rgb="FFFF0000"/>
              <x14:axisColor rgb="FF000000"/>
            </x14:dataBar>
          </x14:cfRule>
          <xm:sqref>H35</xm:sqref>
        </x14:conditionalFormatting>
        <x14:conditionalFormatting xmlns:xm="http://schemas.microsoft.com/office/excel/2006/main">
          <x14:cfRule type="dataBar" id="{A5154841-F4A9-4DB8-9730-CC1E143FFC1C}">
            <x14:dataBar minLength="0" maxLength="100" gradient="0">
              <x14:cfvo type="num">
                <xm:f>42.1</xm:f>
              </x14:cfvo>
              <x14:cfvo type="autoMax"/>
              <x14:negativeFillColor rgb="FFFF0000"/>
              <x14:axisColor rgb="FF000000"/>
            </x14:dataBar>
          </x14:cfRule>
          <xm:sqref>H67</xm:sqref>
        </x14:conditionalFormatting>
        <x14:conditionalFormatting xmlns:xm="http://schemas.microsoft.com/office/excel/2006/main">
          <x14:cfRule type="dataBar" id="{BD01B233-D62C-489C-82F4-103258CE7790}">
            <x14:dataBar minLength="0" maxLength="100" gradient="0">
              <x14:cfvo type="num">
                <xm:f>0</xm:f>
              </x14:cfvo>
              <x14:cfvo type="num">
                <xm:f>100</xm:f>
              </x14:cfvo>
              <x14:negativeFillColor rgb="FFFF0000"/>
              <x14:axisColor rgb="FF000000"/>
            </x14:dataBar>
          </x14:cfRule>
          <xm:sqref>H70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77FF-6D5D-4B26-A15A-F88E0E1C7755}">
  <dimension ref="B1:S59"/>
  <sheetViews>
    <sheetView tabSelected="1" topLeftCell="A18" workbookViewId="0">
      <selection activeCell="E36" sqref="E36"/>
    </sheetView>
  </sheetViews>
  <sheetFormatPr defaultRowHeight="14.35" x14ac:dyDescent="0.5"/>
  <cols>
    <col min="1" max="1" width="11.41015625" customWidth="1"/>
    <col min="2" max="2" width="19.64453125" customWidth="1"/>
    <col min="3" max="3" width="25.3515625" style="3" bestFit="1" customWidth="1"/>
    <col min="4" max="4" width="18.64453125" customWidth="1"/>
    <col min="5" max="5" width="34.234375" bestFit="1" customWidth="1"/>
    <col min="6" max="6" width="20.87890625" customWidth="1"/>
    <col min="7" max="7" width="25.3515625" bestFit="1" customWidth="1"/>
    <col min="8" max="8" width="19.52734375" bestFit="1" customWidth="1"/>
    <col min="9" max="9" width="16.234375" bestFit="1" customWidth="1"/>
    <col min="12" max="12" width="17.76171875" bestFit="1" customWidth="1"/>
    <col min="13" max="13" width="11.76171875" bestFit="1" customWidth="1"/>
    <col min="14" max="14" width="15.41015625" bestFit="1" customWidth="1"/>
    <col min="15" max="15" width="32.1171875" bestFit="1" customWidth="1"/>
    <col min="16" max="16" width="11.76171875" bestFit="1" customWidth="1"/>
    <col min="17" max="17" width="16.234375" bestFit="1" customWidth="1"/>
    <col min="18" max="18" width="34.234375" bestFit="1" customWidth="1"/>
    <col min="19" max="19" width="53.41015625" bestFit="1" customWidth="1"/>
  </cols>
  <sheetData>
    <row r="1" spans="2:19" ht="15.75" customHeight="1" x14ac:dyDescent="0.5">
      <c r="D1" s="59" t="s">
        <v>38</v>
      </c>
      <c r="E1" s="60"/>
      <c r="F1" s="61"/>
      <c r="G1" s="4"/>
      <c r="H1" s="4"/>
    </row>
    <row r="2" spans="2:19" ht="14.7" thickBot="1" x14ac:dyDescent="0.55000000000000004">
      <c r="D2" s="62"/>
      <c r="E2" s="63"/>
      <c r="F2" s="64"/>
      <c r="J2" s="4"/>
    </row>
    <row r="4" spans="2:19" x14ac:dyDescent="0.5">
      <c r="D4" s="70" t="s">
        <v>39</v>
      </c>
      <c r="E4" s="71"/>
      <c r="F4" s="72"/>
    </row>
    <row r="5" spans="2:19" x14ac:dyDescent="0.5">
      <c r="D5" s="11"/>
      <c r="E5" s="32" t="s">
        <v>42</v>
      </c>
      <c r="F5" s="32" t="s">
        <v>5</v>
      </c>
    </row>
    <row r="6" spans="2:19" x14ac:dyDescent="0.5">
      <c r="D6" s="11" t="s">
        <v>40</v>
      </c>
      <c r="E6" s="35">
        <v>21</v>
      </c>
      <c r="F6" s="35">
        <v>600</v>
      </c>
      <c r="H6" s="44" t="s">
        <v>43</v>
      </c>
      <c r="S6" s="2"/>
    </row>
    <row r="7" spans="2:19" x14ac:dyDescent="0.5">
      <c r="C7" s="37"/>
      <c r="D7" s="11" t="s">
        <v>41</v>
      </c>
      <c r="E7" s="35">
        <v>31</v>
      </c>
      <c r="F7" s="35">
        <v>600</v>
      </c>
      <c r="H7" s="11">
        <v>2.69</v>
      </c>
    </row>
    <row r="8" spans="2:19" ht="14.7" thickBot="1" x14ac:dyDescent="0.55000000000000004">
      <c r="F8" s="3"/>
    </row>
    <row r="9" spans="2:19" ht="14.7" thickBot="1" x14ac:dyDescent="0.55000000000000004">
      <c r="B9" s="67" t="s">
        <v>44</v>
      </c>
      <c r="C9" s="68"/>
      <c r="D9" s="69"/>
      <c r="F9" s="67" t="s">
        <v>45</v>
      </c>
      <c r="G9" s="68"/>
      <c r="H9" s="69"/>
    </row>
    <row r="10" spans="2:19" x14ac:dyDescent="0.5">
      <c r="B10" s="23"/>
      <c r="C10" s="19"/>
      <c r="D10" s="14"/>
      <c r="F10" s="23"/>
      <c r="G10" s="19"/>
      <c r="H10" s="14"/>
    </row>
    <row r="11" spans="2:19" x14ac:dyDescent="0.5">
      <c r="B11" s="7"/>
      <c r="D11" s="6"/>
      <c r="F11" s="7"/>
      <c r="G11" s="3"/>
      <c r="H11" s="6"/>
    </row>
    <row r="12" spans="2:19" x14ac:dyDescent="0.5">
      <c r="B12" s="7"/>
      <c r="D12" s="6"/>
      <c r="F12" s="7"/>
      <c r="G12" s="3"/>
      <c r="H12" s="6"/>
    </row>
    <row r="13" spans="2:19" x14ac:dyDescent="0.5">
      <c r="B13" s="7"/>
      <c r="D13" s="6"/>
      <c r="F13" s="7"/>
      <c r="G13" s="3"/>
      <c r="H13" s="6"/>
    </row>
    <row r="14" spans="2:19" x14ac:dyDescent="0.5">
      <c r="B14" s="7"/>
      <c r="D14" s="6"/>
      <c r="F14" s="7"/>
      <c r="G14" s="3"/>
      <c r="H14" s="6"/>
    </row>
    <row r="15" spans="2:19" x14ac:dyDescent="0.5">
      <c r="B15" s="7"/>
      <c r="D15" s="6"/>
      <c r="F15" s="7"/>
      <c r="G15" s="3"/>
      <c r="H15" s="6"/>
    </row>
    <row r="16" spans="2:19" x14ac:dyDescent="0.5">
      <c r="B16" s="7"/>
      <c r="D16" s="6"/>
      <c r="F16" s="7"/>
      <c r="G16" s="3"/>
      <c r="H16" s="6"/>
    </row>
    <row r="17" spans="2:8" x14ac:dyDescent="0.5">
      <c r="B17" s="7"/>
      <c r="D17" s="6"/>
      <c r="F17" s="7"/>
      <c r="G17" s="3"/>
      <c r="H17" s="6"/>
    </row>
    <row r="18" spans="2:8" x14ac:dyDescent="0.5">
      <c r="B18" s="7"/>
      <c r="D18" s="6"/>
      <c r="F18" s="7"/>
      <c r="G18" s="3"/>
      <c r="H18" s="6"/>
    </row>
    <row r="19" spans="2:8" x14ac:dyDescent="0.5">
      <c r="B19" s="7"/>
      <c r="D19" s="6"/>
      <c r="F19" s="7"/>
      <c r="G19" s="3"/>
      <c r="H19" s="6"/>
    </row>
    <row r="20" spans="2:8" ht="14.7" thickBot="1" x14ac:dyDescent="0.55000000000000004">
      <c r="B20" s="9"/>
      <c r="C20" s="10"/>
      <c r="D20" s="17"/>
      <c r="F20" s="9"/>
      <c r="G20" s="10"/>
      <c r="H20" s="17"/>
    </row>
    <row r="21" spans="2:8" x14ac:dyDescent="0.5">
      <c r="B21" s="7"/>
      <c r="C21" s="3" t="s">
        <v>21</v>
      </c>
      <c r="D21" s="6">
        <f>E6</f>
        <v>21</v>
      </c>
      <c r="F21" s="7"/>
      <c r="G21" s="3" t="s">
        <v>21</v>
      </c>
      <c r="H21" s="6">
        <f>E7</f>
        <v>31</v>
      </c>
    </row>
    <row r="22" spans="2:8" x14ac:dyDescent="0.5">
      <c r="B22" s="7"/>
      <c r="C22" s="3" t="s">
        <v>22</v>
      </c>
      <c r="D22" s="29">
        <f>25*1.010575^E6</f>
        <v>31.1802479702793</v>
      </c>
      <c r="F22" s="7"/>
      <c r="G22" s="3" t="s">
        <v>22</v>
      </c>
      <c r="H22" s="29">
        <f>25*1.010575^E7</f>
        <v>34.638977811843375</v>
      </c>
    </row>
    <row r="23" spans="2:8" x14ac:dyDescent="0.5">
      <c r="B23" s="7"/>
      <c r="C23" s="3" t="s">
        <v>23</v>
      </c>
      <c r="D23" s="31">
        <f>E6/32</f>
        <v>0.65625</v>
      </c>
      <c r="F23" s="7"/>
      <c r="G23" s="3" t="s">
        <v>23</v>
      </c>
      <c r="H23" s="31">
        <f>E7/32</f>
        <v>0.96875</v>
      </c>
    </row>
    <row r="24" spans="2:8" x14ac:dyDescent="0.5">
      <c r="B24" s="7"/>
      <c r="C24" s="3" t="s">
        <v>24</v>
      </c>
      <c r="D24" s="6">
        <f>E6/32*100</f>
        <v>65.625</v>
      </c>
      <c r="F24" s="7"/>
      <c r="G24" s="3" t="s">
        <v>24</v>
      </c>
      <c r="H24" s="6">
        <f>E7/32*100</f>
        <v>96.875</v>
      </c>
    </row>
    <row r="25" spans="2:8" x14ac:dyDescent="0.5">
      <c r="B25" s="7"/>
      <c r="C25" s="3" t="s">
        <v>51</v>
      </c>
      <c r="D25" s="6">
        <f>E6*F6</f>
        <v>12600</v>
      </c>
      <c r="F25" s="7"/>
      <c r="G25" s="3" t="s">
        <v>51</v>
      </c>
      <c r="H25" s="6">
        <f>E7*F7</f>
        <v>18600</v>
      </c>
    </row>
    <row r="26" spans="2:8" x14ac:dyDescent="0.5">
      <c r="B26" s="7"/>
      <c r="C26" s="3" t="s">
        <v>49</v>
      </c>
      <c r="D26" s="24">
        <f>D22/100*F6*H7</f>
        <v>503.24920224030791</v>
      </c>
      <c r="F26" s="7"/>
      <c r="G26" s="3" t="s">
        <v>49</v>
      </c>
      <c r="H26" s="24">
        <f>H22/100*F7*H7</f>
        <v>559.07310188315205</v>
      </c>
    </row>
    <row r="27" spans="2:8" ht="14.7" thickBot="1" x14ac:dyDescent="0.55000000000000004">
      <c r="B27" s="9"/>
      <c r="C27" s="39" t="s">
        <v>50</v>
      </c>
      <c r="D27" s="40">
        <f>D26/D25</f>
        <v>3.9940412876214915E-2</v>
      </c>
      <c r="F27" s="9"/>
      <c r="G27" s="39" t="s">
        <v>50</v>
      </c>
      <c r="H27" s="40">
        <f>H26/H25</f>
        <v>3.0057693649631831E-2</v>
      </c>
    </row>
    <row r="30" spans="2:8" x14ac:dyDescent="0.5">
      <c r="E30" s="4" t="s">
        <v>46</v>
      </c>
      <c r="F30" s="36">
        <f>((D27-H27)/D27)</f>
        <v>0.24743658151987669</v>
      </c>
    </row>
    <row r="31" spans="2:8" ht="14.7" thickBot="1" x14ac:dyDescent="0.55000000000000004">
      <c r="B31" s="16"/>
      <c r="C31" s="10"/>
      <c r="D31" s="16"/>
      <c r="E31" s="16"/>
      <c r="F31" s="16"/>
      <c r="G31" s="16"/>
      <c r="H31" s="16"/>
    </row>
    <row r="33" spans="2:8" x14ac:dyDescent="0.5">
      <c r="D33" s="70" t="s">
        <v>39</v>
      </c>
      <c r="E33" s="71"/>
      <c r="F33" s="72"/>
    </row>
    <row r="34" spans="2:8" x14ac:dyDescent="0.5">
      <c r="D34" s="11"/>
      <c r="E34" s="32" t="s">
        <v>42</v>
      </c>
      <c r="F34" s="32" t="s">
        <v>5</v>
      </c>
    </row>
    <row r="35" spans="2:8" x14ac:dyDescent="0.5">
      <c r="D35" s="11" t="s">
        <v>40</v>
      </c>
      <c r="E35" s="35">
        <v>37</v>
      </c>
      <c r="F35" s="35">
        <v>600</v>
      </c>
    </row>
    <row r="36" spans="2:8" x14ac:dyDescent="0.5">
      <c r="D36" s="11" t="s">
        <v>41</v>
      </c>
      <c r="E36" s="35">
        <v>41</v>
      </c>
      <c r="F36" s="35">
        <v>600</v>
      </c>
    </row>
    <row r="37" spans="2:8" ht="14.7" thickBot="1" x14ac:dyDescent="0.55000000000000004"/>
    <row r="38" spans="2:8" ht="14.7" thickBot="1" x14ac:dyDescent="0.55000000000000004">
      <c r="B38" s="67" t="s">
        <v>47</v>
      </c>
      <c r="C38" s="68"/>
      <c r="D38" s="69"/>
      <c r="F38" s="67" t="s">
        <v>48</v>
      </c>
      <c r="G38" s="68"/>
      <c r="H38" s="69"/>
    </row>
    <row r="39" spans="2:8" x14ac:dyDescent="0.5">
      <c r="B39" s="23"/>
      <c r="C39" s="19"/>
      <c r="D39" s="14"/>
      <c r="F39" s="23"/>
      <c r="G39" s="19"/>
      <c r="H39" s="14"/>
    </row>
    <row r="40" spans="2:8" x14ac:dyDescent="0.5">
      <c r="B40" s="5"/>
      <c r="C40"/>
      <c r="D40" s="6"/>
      <c r="F40" s="5"/>
      <c r="H40" s="6"/>
    </row>
    <row r="41" spans="2:8" x14ac:dyDescent="0.5">
      <c r="B41" s="7"/>
      <c r="C41"/>
      <c r="D41" s="6"/>
      <c r="F41" s="7"/>
      <c r="H41" s="6"/>
    </row>
    <row r="42" spans="2:8" x14ac:dyDescent="0.5">
      <c r="B42" s="7"/>
      <c r="C42"/>
      <c r="D42" s="6"/>
      <c r="F42" s="7"/>
      <c r="H42" s="6"/>
    </row>
    <row r="43" spans="2:8" x14ac:dyDescent="0.5">
      <c r="B43" s="7"/>
      <c r="C43"/>
      <c r="D43" s="6"/>
      <c r="F43" s="7"/>
      <c r="H43" s="6"/>
    </row>
    <row r="44" spans="2:8" x14ac:dyDescent="0.5">
      <c r="B44" s="7"/>
      <c r="C44"/>
      <c r="D44" s="6"/>
      <c r="F44" s="7"/>
      <c r="H44" s="6"/>
    </row>
    <row r="45" spans="2:8" x14ac:dyDescent="0.5">
      <c r="B45" s="7"/>
      <c r="C45"/>
      <c r="D45" s="6"/>
      <c r="F45" s="7"/>
      <c r="H45" s="6"/>
    </row>
    <row r="46" spans="2:8" x14ac:dyDescent="0.5">
      <c r="B46" s="7"/>
      <c r="C46"/>
      <c r="D46" s="6"/>
      <c r="F46" s="7"/>
      <c r="H46" s="6"/>
    </row>
    <row r="47" spans="2:8" x14ac:dyDescent="0.5">
      <c r="B47" s="7"/>
      <c r="C47"/>
      <c r="D47" s="6"/>
      <c r="F47" s="7"/>
      <c r="H47" s="6"/>
    </row>
    <row r="48" spans="2:8" x14ac:dyDescent="0.5">
      <c r="B48" s="7"/>
      <c r="C48"/>
      <c r="D48" s="6"/>
      <c r="F48" s="7"/>
      <c r="H48" s="6"/>
    </row>
    <row r="49" spans="2:8" ht="14.7" thickBot="1" x14ac:dyDescent="0.55000000000000004">
      <c r="B49" s="9"/>
      <c r="C49" s="16"/>
      <c r="D49" s="17"/>
      <c r="F49" s="9"/>
      <c r="G49" s="16"/>
      <c r="H49" s="17"/>
    </row>
    <row r="50" spans="2:8" x14ac:dyDescent="0.5">
      <c r="B50" s="7"/>
      <c r="C50" s="3" t="s">
        <v>21</v>
      </c>
      <c r="D50" s="6">
        <f>E35</f>
        <v>37</v>
      </c>
      <c r="F50" s="7"/>
      <c r="G50" s="3" t="s">
        <v>21</v>
      </c>
      <c r="H50" s="6">
        <f>E36</f>
        <v>41</v>
      </c>
    </row>
    <row r="51" spans="2:8" x14ac:dyDescent="0.5">
      <c r="B51" s="7"/>
      <c r="C51" s="3" t="s">
        <v>22</v>
      </c>
      <c r="D51" s="29">
        <f>30*1.0097^D50</f>
        <v>42.878386667809444</v>
      </c>
      <c r="F51" s="7"/>
      <c r="G51" s="3" t="s">
        <v>22</v>
      </c>
      <c r="H51" s="29">
        <f>30*1.0097^H50</f>
        <v>44.566431550312352</v>
      </c>
    </row>
    <row r="52" spans="2:8" x14ac:dyDescent="0.5">
      <c r="B52" s="7"/>
      <c r="C52" s="3" t="s">
        <v>23</v>
      </c>
      <c r="D52" s="31">
        <f>E35/42</f>
        <v>0.88095238095238093</v>
      </c>
      <c r="F52" s="7"/>
      <c r="G52" s="3" t="s">
        <v>23</v>
      </c>
      <c r="H52" s="31">
        <f>E36/42</f>
        <v>0.97619047619047616</v>
      </c>
    </row>
    <row r="53" spans="2:8" x14ac:dyDescent="0.5">
      <c r="B53" s="7"/>
      <c r="C53" s="3" t="s">
        <v>24</v>
      </c>
      <c r="D53" s="6">
        <f>E35/42*100</f>
        <v>88.095238095238088</v>
      </c>
      <c r="F53" s="7"/>
      <c r="G53" s="3" t="s">
        <v>24</v>
      </c>
      <c r="H53" s="6">
        <f>E36/42*100</f>
        <v>97.61904761904762</v>
      </c>
    </row>
    <row r="54" spans="2:8" x14ac:dyDescent="0.5">
      <c r="B54" s="7"/>
      <c r="C54" s="3" t="s">
        <v>51</v>
      </c>
      <c r="D54" s="6">
        <f>E35*F35</f>
        <v>22200</v>
      </c>
      <c r="F54" s="7"/>
      <c r="G54" s="3" t="s">
        <v>51</v>
      </c>
      <c r="H54" s="6">
        <f>E36*F36</f>
        <v>24600</v>
      </c>
    </row>
    <row r="55" spans="2:8" x14ac:dyDescent="0.5">
      <c r="B55" s="7"/>
      <c r="C55" s="3" t="s">
        <v>49</v>
      </c>
      <c r="D55" s="24">
        <f>(D51/100)*F35*H7</f>
        <v>692.05716081844434</v>
      </c>
      <c r="F55" s="7"/>
      <c r="G55" s="3" t="s">
        <v>49</v>
      </c>
      <c r="H55" s="24">
        <f>(H51/100)*F36*H7</f>
        <v>719.30220522204127</v>
      </c>
    </row>
    <row r="56" spans="2:8" ht="14.7" thickBot="1" x14ac:dyDescent="0.55000000000000004">
      <c r="B56" s="9"/>
      <c r="C56" s="39" t="s">
        <v>50</v>
      </c>
      <c r="D56" s="40">
        <f>D55/D54</f>
        <v>3.117374598281281E-2</v>
      </c>
      <c r="F56" s="9"/>
      <c r="G56" s="39" t="s">
        <v>50</v>
      </c>
      <c r="H56" s="40">
        <f>H55/H54</f>
        <v>2.9239927041546394E-2</v>
      </c>
    </row>
    <row r="59" spans="2:8" x14ac:dyDescent="0.5">
      <c r="E59" s="4" t="s">
        <v>46</v>
      </c>
      <c r="F59" s="36">
        <f>((D56-H56)/D56)</f>
        <v>6.203357602043074E-2</v>
      </c>
    </row>
  </sheetData>
  <sheetProtection algorithmName="SHA-512" hashValue="33F8VcQviRYHzPityqc7xVFe1ha8FMzVe7hjnE2Jt8AGyCe+yA4Aj2Ji6gwwAZXP6FtvLuyBmjs38ReEx8P+ng==" saltValue="YclA4MpCG7IHpBmuYNoWnA==" spinCount="100000" sheet="1" objects="1" scenarios="1" selectLockedCells="1"/>
  <mergeCells count="7">
    <mergeCell ref="F38:H38"/>
    <mergeCell ref="D33:F33"/>
    <mergeCell ref="B38:D38"/>
    <mergeCell ref="D4:F4"/>
    <mergeCell ref="D1:F2"/>
    <mergeCell ref="B9:D9"/>
    <mergeCell ref="F9:H9"/>
  </mergeCells>
  <conditionalFormatting sqref="B25">
    <cfRule type="dataBar" priority="10">
      <dataBar>
        <cfvo type="num" val="0"/>
        <cfvo type="num" val="100"/>
        <color rgb="FF638EC6"/>
      </dataBar>
      <extLst>
        <ext xmlns:x14="http://schemas.microsoft.com/office/spreadsheetml/2009/9/main" uri="{B025F937-C7B1-47D3-B67F-A62EFF666E3E}">
          <x14:id>{68B674D1-B985-42E7-9315-7E356AFD6A30}</x14:id>
        </ext>
      </extLst>
    </cfRule>
  </conditionalFormatting>
  <conditionalFormatting sqref="D21">
    <cfRule type="dataBar" priority="7">
      <dataBar>
        <cfvo type="num" val="32.1"/>
        <cfvo type="max"/>
        <color rgb="FFFF0000"/>
      </dataBar>
      <extLst>
        <ext xmlns:x14="http://schemas.microsoft.com/office/spreadsheetml/2009/9/main" uri="{B025F937-C7B1-47D3-B67F-A62EFF666E3E}">
          <x14:id>{3A9DA54F-A69F-4A61-82F2-552003C28EBE}</x14:id>
        </ext>
      </extLst>
    </cfRule>
  </conditionalFormatting>
  <conditionalFormatting sqref="D24">
    <cfRule type="dataBar" priority="8">
      <dataBar showValue="0">
        <cfvo type="num" val="0"/>
        <cfvo type="num" val="100"/>
        <color rgb="FF638EC6"/>
      </dataBar>
      <extLst>
        <ext xmlns:x14="http://schemas.microsoft.com/office/spreadsheetml/2009/9/main" uri="{B025F937-C7B1-47D3-B67F-A62EFF666E3E}">
          <x14:id>{C3F35FE0-7F78-48F6-B0F8-16CB44ADA377}</x14:id>
        </ext>
      </extLst>
    </cfRule>
  </conditionalFormatting>
  <conditionalFormatting sqref="D50">
    <cfRule type="dataBar" priority="1">
      <dataBar>
        <cfvo type="num" val="42.1"/>
        <cfvo type="max"/>
        <color rgb="FFFF0000"/>
      </dataBar>
      <extLst>
        <ext xmlns:x14="http://schemas.microsoft.com/office/spreadsheetml/2009/9/main" uri="{B025F937-C7B1-47D3-B67F-A62EFF666E3E}">
          <x14:id>{CE16B0D3-1A68-4308-A5A7-EA8E65EA1F58}</x14:id>
        </ext>
      </extLst>
    </cfRule>
  </conditionalFormatting>
  <conditionalFormatting sqref="D53">
    <cfRule type="dataBar" priority="9">
      <dataBar showValue="0">
        <cfvo type="num" val="0"/>
        <cfvo type="num" val="100"/>
        <color rgb="FF638EC6"/>
      </dataBar>
      <extLst>
        <ext xmlns:x14="http://schemas.microsoft.com/office/spreadsheetml/2009/9/main" uri="{B025F937-C7B1-47D3-B67F-A62EFF666E3E}">
          <x14:id>{C006F361-B7F4-4787-9236-29B24FEA7340}</x14:id>
        </ext>
      </extLst>
    </cfRule>
  </conditionalFormatting>
  <conditionalFormatting sqref="F25">
    <cfRule type="dataBar" priority="6">
      <dataBar>
        <cfvo type="num" val="0"/>
        <cfvo type="num" val="100"/>
        <color rgb="FF638EC6"/>
      </dataBar>
      <extLst>
        <ext xmlns:x14="http://schemas.microsoft.com/office/spreadsheetml/2009/9/main" uri="{B025F937-C7B1-47D3-B67F-A62EFF666E3E}">
          <x14:id>{4B213671-4726-4533-8A26-2ACEF7FEA7B0}</x14:id>
        </ext>
      </extLst>
    </cfRule>
  </conditionalFormatting>
  <conditionalFormatting sqref="H21">
    <cfRule type="dataBar" priority="4">
      <dataBar>
        <cfvo type="num" val="32.1"/>
        <cfvo type="max"/>
        <color rgb="FFFF0000"/>
      </dataBar>
      <extLst>
        <ext xmlns:x14="http://schemas.microsoft.com/office/spreadsheetml/2009/9/main" uri="{B025F937-C7B1-47D3-B67F-A62EFF666E3E}">
          <x14:id>{E7F24D80-F500-41A4-8C9C-999BFA85E99A}</x14:id>
        </ext>
      </extLst>
    </cfRule>
  </conditionalFormatting>
  <conditionalFormatting sqref="H24">
    <cfRule type="dataBar" priority="5">
      <dataBar showValue="0">
        <cfvo type="num" val="0"/>
        <cfvo type="num" val="100"/>
        <color rgb="FF638EC6"/>
      </dataBar>
      <extLst>
        <ext xmlns:x14="http://schemas.microsoft.com/office/spreadsheetml/2009/9/main" uri="{B025F937-C7B1-47D3-B67F-A62EFF666E3E}">
          <x14:id>{744DE2F1-DF50-4959-BC2E-3040AF1DBF36}</x14:id>
        </ext>
      </extLst>
    </cfRule>
  </conditionalFormatting>
  <conditionalFormatting sqref="H50">
    <cfRule type="dataBar" priority="2">
      <dataBar>
        <cfvo type="num" val="42.1"/>
        <cfvo type="max"/>
        <color rgb="FFFF0000"/>
      </dataBar>
      <extLst>
        <ext xmlns:x14="http://schemas.microsoft.com/office/spreadsheetml/2009/9/main" uri="{B025F937-C7B1-47D3-B67F-A62EFF666E3E}">
          <x14:id>{F1886824-3D1E-4401-92CF-608D7D1903FE}</x14:id>
        </ext>
      </extLst>
    </cfRule>
  </conditionalFormatting>
  <conditionalFormatting sqref="H53">
    <cfRule type="dataBar" priority="3">
      <dataBar showValue="0">
        <cfvo type="num" val="0"/>
        <cfvo type="num" val="100"/>
        <color rgb="FF638EC6"/>
      </dataBar>
      <extLst>
        <ext xmlns:x14="http://schemas.microsoft.com/office/spreadsheetml/2009/9/main" uri="{B025F937-C7B1-47D3-B67F-A62EFF666E3E}">
          <x14:id>{7A21631D-426A-475F-91D1-FFE3BA8D820F}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8B674D1-B985-42E7-9315-7E356AFD6A30}">
            <x14:dataBar minLength="0" maxLength="100" gradient="0">
              <x14:cfvo type="num">
                <xm:f>0</xm:f>
              </x14:cfvo>
              <x14:cfvo type="num">
                <xm:f>100</xm:f>
              </x14:cfvo>
              <x14:negativeFillColor rgb="FFFF0000"/>
              <x14:axisColor rgb="FF000000"/>
            </x14:dataBar>
          </x14:cfRule>
          <xm:sqref>B25</xm:sqref>
        </x14:conditionalFormatting>
        <x14:conditionalFormatting xmlns:xm="http://schemas.microsoft.com/office/excel/2006/main">
          <x14:cfRule type="dataBar" id="{3A9DA54F-A69F-4A61-82F2-552003C28EBE}">
            <x14:dataBar minLength="0" maxLength="100" gradient="0">
              <x14:cfvo type="num">
                <xm:f>32.1</xm:f>
              </x14:cfvo>
              <x14:cfvo type="autoMax"/>
              <x14:negativeFillColor rgb="FFFF0000"/>
              <x14:axisColor rgb="FF000000"/>
            </x14:dataBar>
          </x14:cfRule>
          <xm:sqref>D21</xm:sqref>
        </x14:conditionalFormatting>
        <x14:conditionalFormatting xmlns:xm="http://schemas.microsoft.com/office/excel/2006/main">
          <x14:cfRule type="dataBar" id="{C3F35FE0-7F78-48F6-B0F8-16CB44ADA377}">
            <x14:dataBar minLength="0" maxLength="100" gradient="0">
              <x14:cfvo type="num">
                <xm:f>0</xm:f>
              </x14:cfvo>
              <x14:cfvo type="num">
                <xm:f>100</xm:f>
              </x14:cfvo>
              <x14:negativeFillColor rgb="FFFF0000"/>
              <x14:axisColor rgb="FF000000"/>
            </x14:dataBar>
          </x14:cfRule>
          <xm:sqref>D24</xm:sqref>
        </x14:conditionalFormatting>
        <x14:conditionalFormatting xmlns:xm="http://schemas.microsoft.com/office/excel/2006/main">
          <x14:cfRule type="dataBar" id="{CE16B0D3-1A68-4308-A5A7-EA8E65EA1F58}">
            <x14:dataBar minLength="0" maxLength="100" gradient="0">
              <x14:cfvo type="num">
                <xm:f>42.1</xm:f>
              </x14:cfvo>
              <x14:cfvo type="autoMax"/>
              <x14:negativeFillColor rgb="FFFF0000"/>
              <x14:axisColor rgb="FF000000"/>
            </x14:dataBar>
          </x14:cfRule>
          <xm:sqref>D50</xm:sqref>
        </x14:conditionalFormatting>
        <x14:conditionalFormatting xmlns:xm="http://schemas.microsoft.com/office/excel/2006/main">
          <x14:cfRule type="dataBar" id="{C006F361-B7F4-4787-9236-29B24FEA7340}">
            <x14:dataBar minLength="0" maxLength="100" gradient="0">
              <x14:cfvo type="num">
                <xm:f>0</xm:f>
              </x14:cfvo>
              <x14:cfvo type="num">
                <xm:f>100</xm:f>
              </x14:cfvo>
              <x14:negativeFillColor rgb="FFFF0000"/>
              <x14:axisColor rgb="FF000000"/>
            </x14:dataBar>
          </x14:cfRule>
          <xm:sqref>D53</xm:sqref>
        </x14:conditionalFormatting>
        <x14:conditionalFormatting xmlns:xm="http://schemas.microsoft.com/office/excel/2006/main">
          <x14:cfRule type="dataBar" id="{4B213671-4726-4533-8A26-2ACEF7FEA7B0}">
            <x14:dataBar minLength="0" maxLength="100" gradient="0">
              <x14:cfvo type="num">
                <xm:f>0</xm:f>
              </x14:cfvo>
              <x14:cfvo type="num">
                <xm:f>100</xm:f>
              </x14:cfvo>
              <x14:negativeFillColor rgb="FFFF0000"/>
              <x14:axisColor rgb="FF000000"/>
            </x14:dataBar>
          </x14:cfRule>
          <xm:sqref>F25</xm:sqref>
        </x14:conditionalFormatting>
        <x14:conditionalFormatting xmlns:xm="http://schemas.microsoft.com/office/excel/2006/main">
          <x14:cfRule type="dataBar" id="{E7F24D80-F500-41A4-8C9C-999BFA85E99A}">
            <x14:dataBar minLength="0" maxLength="100" gradient="0">
              <x14:cfvo type="num">
                <xm:f>32.1</xm:f>
              </x14:cfvo>
              <x14:cfvo type="autoMax"/>
              <x14:negativeFillColor rgb="FFFF0000"/>
              <x14:axisColor rgb="FF000000"/>
            </x14:dataBar>
          </x14:cfRule>
          <xm:sqref>H21</xm:sqref>
        </x14:conditionalFormatting>
        <x14:conditionalFormatting xmlns:xm="http://schemas.microsoft.com/office/excel/2006/main">
          <x14:cfRule type="dataBar" id="{744DE2F1-DF50-4959-BC2E-3040AF1DBF36}">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F1886824-3D1E-4401-92CF-608D7D1903FE}">
            <x14:dataBar minLength="0" maxLength="100" gradient="0">
              <x14:cfvo type="num">
                <xm:f>42.1</xm:f>
              </x14:cfvo>
              <x14:cfvo type="autoMax"/>
              <x14:negativeFillColor rgb="FFFF0000"/>
              <x14:axisColor rgb="FF000000"/>
            </x14:dataBar>
          </x14:cfRule>
          <xm:sqref>H50</xm:sqref>
        </x14:conditionalFormatting>
        <x14:conditionalFormatting xmlns:xm="http://schemas.microsoft.com/office/excel/2006/main">
          <x14:cfRule type="dataBar" id="{7A21631D-426A-475F-91D1-FFE3BA8D820F}">
            <x14:dataBar minLength="0" maxLength="100" gradient="0">
              <x14:cfvo type="num">
                <xm:f>0</xm:f>
              </x14:cfvo>
              <x14:cfvo type="num">
                <xm:f>100</xm:f>
              </x14:cfvo>
              <x14:negativeFillColor rgb="FFFF0000"/>
              <x14:axisColor rgb="FF000000"/>
            </x14:dataBar>
          </x14:cfRule>
          <xm:sqref>H53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6B80A69E33D94982912AE099AD0635" ma:contentTypeVersion="18" ma:contentTypeDescription="Create a new document." ma:contentTypeScope="" ma:versionID="d25859d16bcb7492fa36d19db1e4baac">
  <xsd:schema xmlns:xsd="http://www.w3.org/2001/XMLSchema" xmlns:xs="http://www.w3.org/2001/XMLSchema" xmlns:p="http://schemas.microsoft.com/office/2006/metadata/properties" xmlns:ns2="8d850771-6301-45fe-a684-20f2bb2ca967" xmlns:ns3="0fadcff7-bbb4-4222-9872-88bc29963529" targetNamespace="http://schemas.microsoft.com/office/2006/metadata/properties" ma:root="true" ma:fieldsID="b48675e014267285d6370e9713ed406e" ns2:_="" ns3:_="">
    <xsd:import namespace="8d850771-6301-45fe-a684-20f2bb2ca967"/>
    <xsd:import namespace="0fadcff7-bbb4-4222-9872-88bc299635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50771-6301-45fe-a684-20f2bb2ca9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c409ed-d65d-4050-80b9-9e212e234de5}" ma:internalName="TaxCatchAll" ma:showField="CatchAllData" ma:web="8d850771-6301-45fe-a684-20f2bb2ca9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adcff7-bbb4-4222-9872-88bc299635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161ac1-5c32-44b0-ab4e-c056787b1c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850771-6301-45fe-a684-20f2bb2ca967" xsi:nil="true"/>
    <lcf76f155ced4ddcb4097134ff3c332f xmlns="0fadcff7-bbb4-4222-9872-88bc2996352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8F2311-5112-4CDA-9950-33F0CDCD96BC}"/>
</file>

<file path=customXml/itemProps2.xml><?xml version="1.0" encoding="utf-8"?>
<ds:datastoreItem xmlns:ds="http://schemas.openxmlformats.org/officeDocument/2006/customXml" ds:itemID="{75600B6E-9469-4BE5-8F03-52F566D07CA1}">
  <ds:schemaRefs>
    <ds:schemaRef ds:uri="http://schemas.microsoft.com/office/2006/metadata/properties"/>
    <ds:schemaRef ds:uri="http://schemas.microsoft.com/office/infopath/2007/PartnerControls"/>
    <ds:schemaRef ds:uri="8d850771-6301-45fe-a684-20f2bb2ca967"/>
    <ds:schemaRef ds:uri="0fadcff7-bbb4-4222-9872-88bc29963529"/>
  </ds:schemaRefs>
</ds:datastoreItem>
</file>

<file path=customXml/itemProps3.xml><?xml version="1.0" encoding="utf-8"?>
<ds:datastoreItem xmlns:ds="http://schemas.openxmlformats.org/officeDocument/2006/customXml" ds:itemID="{809B7154-5F6A-4CF9-B2A0-87C0754396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Tietovälilehti</vt:lpstr>
      <vt:lpstr>1. tavaramittoja ja täysperiä</vt:lpstr>
      <vt:lpstr>2. tavaramittoja ja perävaunut</vt:lpstr>
      <vt:lpstr>3. perävaunu vs täysperä</vt:lpstr>
      <vt:lpstr>4. lähetyksen koko</vt:lpstr>
      <vt:lpstr>5. kuorman paino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Kula</dc:creator>
  <cp:lastModifiedBy>Thomas Kula</cp:lastModifiedBy>
  <dcterms:created xsi:type="dcterms:W3CDTF">2015-06-05T18:19:34Z</dcterms:created>
  <dcterms:modified xsi:type="dcterms:W3CDTF">2024-10-01T06:30:59Z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0x0101002A6B80A69E33D94982912AE099AD0635</vt:lpwstr>
  </property>
  <property fmtid="{D5CDD505-2E9C-101B-9397-08002B2CF9AE}" pid="3" name="MediaServiceImageTags">
    <vt:lpwstr/>
  </property>
</Properties>
</file>